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AX-Filer\Collab\dcpopp-F07\Admin\classes\intmicro\classroom experiments\"/>
    </mc:Choice>
  </mc:AlternateContent>
  <xr:revisionPtr revIDLastSave="0" documentId="8_{FC13C7A6-C4F0-4A20-B466-B638F6B4236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actions" sheetId="3" r:id="rId1"/>
    <sheet name="Initial Eq" sheetId="6" r:id="rId2"/>
    <sheet name="tax on S" sheetId="7" r:id="rId3"/>
    <sheet name="tax on D" sheetId="8" r:id="rId4"/>
    <sheet name="Data for Graph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" l="1"/>
  <c r="F35" i="3"/>
  <c r="J35" i="3"/>
  <c r="N35" i="3"/>
  <c r="J22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B38" i="2"/>
  <c r="D38" i="2"/>
  <c r="D37" i="2"/>
  <c r="B36" i="2"/>
  <c r="D36" i="2"/>
  <c r="D35" i="2"/>
  <c r="B34" i="2"/>
  <c r="D34" i="2" s="1"/>
  <c r="D33" i="2"/>
  <c r="B32" i="2"/>
  <c r="D32" i="2"/>
  <c r="D31" i="2"/>
  <c r="B30" i="2"/>
  <c r="D30" i="2" s="1"/>
  <c r="D29" i="2"/>
  <c r="B28" i="2"/>
  <c r="D28" i="2" s="1"/>
  <c r="D27" i="2"/>
  <c r="B26" i="2"/>
  <c r="D26" i="2" s="1"/>
  <c r="D25" i="2"/>
  <c r="B24" i="2"/>
  <c r="D24" i="2" s="1"/>
  <c r="D23" i="2"/>
  <c r="B22" i="2"/>
  <c r="D22" i="2" s="1"/>
  <c r="D21" i="2"/>
  <c r="B20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F38" i="2"/>
  <c r="H38" i="2" s="1"/>
  <c r="H37" i="2"/>
  <c r="F36" i="2"/>
  <c r="H36" i="2" s="1"/>
  <c r="H35" i="2"/>
  <c r="F34" i="2"/>
  <c r="H34" i="2"/>
  <c r="H33" i="2"/>
  <c r="F32" i="2"/>
  <c r="H32" i="2" s="1"/>
  <c r="H31" i="2"/>
  <c r="F30" i="2"/>
  <c r="H30" i="2" s="1"/>
  <c r="H29" i="2"/>
  <c r="F28" i="2"/>
  <c r="H28" i="2" s="1"/>
  <c r="H27" i="2"/>
  <c r="F26" i="2"/>
  <c r="H26" i="2" s="1"/>
  <c r="H25" i="2"/>
  <c r="F24" i="2"/>
  <c r="H24" i="2" s="1"/>
  <c r="H23" i="2"/>
  <c r="F22" i="2"/>
  <c r="H22" i="2" s="1"/>
  <c r="H21" i="2"/>
  <c r="F20" i="2"/>
  <c r="H20" i="2"/>
  <c r="H19" i="2"/>
  <c r="F18" i="2"/>
  <c r="H18" i="2"/>
  <c r="H17" i="2"/>
  <c r="F16" i="2"/>
  <c r="H16" i="2" s="1"/>
  <c r="H15" i="2"/>
  <c r="F14" i="2"/>
  <c r="H14" i="2"/>
  <c r="H13" i="2"/>
  <c r="F12" i="2"/>
  <c r="H12" i="2" s="1"/>
  <c r="H11" i="2"/>
  <c r="F10" i="2"/>
  <c r="H10" i="2" s="1"/>
  <c r="H9" i="2"/>
  <c r="H8" i="2"/>
  <c r="H7" i="2"/>
  <c r="H6" i="2"/>
  <c r="H5" i="2"/>
  <c r="H4" i="2"/>
  <c r="H3" i="2"/>
  <c r="G39" i="2"/>
  <c r="G38" i="2" s="1"/>
  <c r="G37" i="2"/>
  <c r="G36" i="2" s="1"/>
  <c r="G35" i="2"/>
  <c r="G34" i="2" s="1"/>
  <c r="G33" i="2"/>
  <c r="G32" i="2" s="1"/>
  <c r="G31" i="2"/>
  <c r="G30" i="2" s="1"/>
  <c r="G29" i="2"/>
  <c r="G28" i="2" s="1"/>
  <c r="G27" i="2"/>
  <c r="G26" i="2" s="1"/>
  <c r="G25" i="2"/>
  <c r="G24" i="2" s="1"/>
  <c r="G23" i="2"/>
  <c r="G22" i="2" s="1"/>
  <c r="G21" i="2"/>
  <c r="G20" i="2" s="1"/>
  <c r="G19" i="2"/>
  <c r="G18" i="2" s="1"/>
  <c r="G17" i="2"/>
  <c r="G16" i="2" s="1"/>
  <c r="G15" i="2"/>
  <c r="G14" i="2" s="1"/>
  <c r="G13" i="2"/>
  <c r="G12" i="2" s="1"/>
  <c r="G10" i="2"/>
  <c r="C37" i="2"/>
  <c r="C38" i="2" s="1"/>
  <c r="C35" i="2"/>
  <c r="C36" i="2" s="1"/>
  <c r="C33" i="2"/>
  <c r="C34" i="2" s="1"/>
  <c r="C31" i="2"/>
  <c r="C32" i="2" s="1"/>
  <c r="C29" i="2"/>
  <c r="C30" i="2" s="1"/>
  <c r="C27" i="2"/>
  <c r="C28" i="2" s="1"/>
  <c r="C25" i="2"/>
  <c r="C26" i="2" s="1"/>
  <c r="C23" i="2"/>
  <c r="C24" i="2" s="1"/>
  <c r="C21" i="2"/>
  <c r="C22" i="2" s="1"/>
  <c r="C19" i="2"/>
  <c r="C20" i="2" s="1"/>
  <c r="C18" i="2"/>
  <c r="C16" i="2"/>
  <c r="C14" i="2"/>
  <c r="C12" i="2"/>
  <c r="C10" i="2"/>
  <c r="G3" i="2"/>
  <c r="G4" i="2"/>
  <c r="G5" i="2"/>
  <c r="G6" i="2"/>
  <c r="G7" i="2"/>
  <c r="G8" i="2"/>
  <c r="G9" i="2"/>
  <c r="G11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17" i="2"/>
  <c r="C15" i="2"/>
  <c r="C13" i="2"/>
  <c r="C11" i="2"/>
  <c r="C3" i="2"/>
  <c r="C4" i="2"/>
  <c r="C5" i="2"/>
  <c r="C6" i="2"/>
  <c r="C7" i="2"/>
  <c r="C8" i="2"/>
  <c r="C9" i="2"/>
  <c r="N38" i="3"/>
  <c r="N39" i="3"/>
  <c r="N40" i="3"/>
  <c r="N41" i="3"/>
  <c r="N42" i="3"/>
  <c r="N43" i="3"/>
  <c r="N44" i="3"/>
  <c r="N45" i="3"/>
  <c r="N46" i="3"/>
  <c r="N47" i="3"/>
  <c r="J47" i="3"/>
  <c r="J46" i="3"/>
  <c r="J45" i="3"/>
  <c r="J44" i="3"/>
  <c r="J43" i="3"/>
  <c r="J42" i="3"/>
  <c r="J41" i="3"/>
  <c r="J40" i="3"/>
  <c r="J39" i="3"/>
  <c r="J38" i="3"/>
  <c r="F47" i="3"/>
  <c r="F46" i="3"/>
  <c r="F45" i="3"/>
  <c r="F44" i="3"/>
  <c r="F43" i="3"/>
  <c r="F42" i="3"/>
  <c r="F41" i="3"/>
  <c r="F40" i="3"/>
  <c r="F39" i="3"/>
  <c r="F38" i="3"/>
  <c r="B47" i="3"/>
  <c r="B46" i="3"/>
  <c r="B45" i="3"/>
  <c r="B44" i="3"/>
  <c r="B43" i="3"/>
  <c r="B42" i="3"/>
  <c r="B41" i="3"/>
  <c r="B40" i="3"/>
  <c r="B39" i="3"/>
  <c r="B38" i="3"/>
  <c r="F48" i="3" l="1"/>
  <c r="J48" i="3"/>
  <c r="N48" i="3"/>
  <c r="B48" i="3"/>
</calcChain>
</file>

<file path=xl/sharedStrings.xml><?xml version="1.0" encoding="utf-8"?>
<sst xmlns="http://schemas.openxmlformats.org/spreadsheetml/2006/main" count="52" uniqueCount="24">
  <si>
    <t>Buyer #</t>
  </si>
  <si>
    <t>Seller #</t>
  </si>
  <si>
    <t>P</t>
  </si>
  <si>
    <t>Demand</t>
  </si>
  <si>
    <t>Q</t>
  </si>
  <si>
    <t>Supply</t>
  </si>
  <si>
    <t>total</t>
  </si>
  <si>
    <t>buyer #</t>
  </si>
  <si>
    <t>seller #</t>
  </si>
  <si>
    <t>P w/tax</t>
  </si>
  <si>
    <t>tax:</t>
  </si>
  <si>
    <t>Price</t>
  </si>
  <si>
    <t>Round 2</t>
  </si>
  <si>
    <t>Total # of students:</t>
  </si>
  <si>
    <t xml:space="preserve">Changing these numbers changes </t>
  </si>
  <si>
    <t>the distribution of buyers and sellers,</t>
  </si>
  <si>
    <t>and hence the supply and demand curves.</t>
  </si>
  <si>
    <t>Round 1</t>
  </si>
  <si>
    <t>Frequency of prices</t>
  </si>
  <si>
    <t>&lt; 18</t>
  </si>
  <si>
    <t>&gt; 25</t>
  </si>
  <si>
    <t>TOTAL</t>
  </si>
  <si>
    <t>Round 3: $4 tax on buyers</t>
  </si>
  <si>
    <t>Round 4: $4 tax on sellers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</si>
</sst>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>
      <alignment horizontal="right"/>
    </xf>
    <xf numFmtId="0" fontId="0" fillId="0" borderId="1" xfId="0" applyBorder="1" applyProtection="1">
      <protection hidden="1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92674805771371E-2"/>
          <c:y val="3.4369885433715219E-2"/>
          <c:w val="0.81354051054384013"/>
          <c:h val="0.85924713584288048"/>
        </c:manualLayout>
      </c:layout>
      <c:scatterChart>
        <c:scatterStyle val="lineMarker"/>
        <c:varyColors val="0"/>
        <c:ser>
          <c:idx val="0"/>
          <c:order val="0"/>
          <c:tx>
            <c:v>Demand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'Data for Graphs'!$C$3:$C$53</c:f>
              <c:numCache>
                <c:formatCode>General</c:formatCode>
                <c:ptCount val="5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14</c:v>
                </c:pt>
                <c:pt idx="16">
                  <c:v>17</c:v>
                </c:pt>
                <c:pt idx="17">
                  <c:v>17</c:v>
                </c:pt>
                <c:pt idx="18">
                  <c:v>19</c:v>
                </c:pt>
                <c:pt idx="19">
                  <c:v>19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28</c:v>
                </c:pt>
                <c:pt idx="25">
                  <c:v>28</c:v>
                </c:pt>
                <c:pt idx="26">
                  <c:v>31</c:v>
                </c:pt>
                <c:pt idx="27">
                  <c:v>31</c:v>
                </c:pt>
                <c:pt idx="28">
                  <c:v>34</c:v>
                </c:pt>
                <c:pt idx="29">
                  <c:v>34</c:v>
                </c:pt>
                <c:pt idx="30">
                  <c:v>37</c:v>
                </c:pt>
                <c:pt idx="31">
                  <c:v>37</c:v>
                </c:pt>
                <c:pt idx="32">
                  <c:v>39</c:v>
                </c:pt>
                <c:pt idx="33">
                  <c:v>39</c:v>
                </c:pt>
                <c:pt idx="34">
                  <c:v>42</c:v>
                </c:pt>
                <c:pt idx="35">
                  <c:v>42</c:v>
                </c:pt>
                <c:pt idx="36">
                  <c:v>42</c:v>
                </c:pt>
                <c:pt idx="37">
                  <c:v>42</c:v>
                </c:pt>
                <c:pt idx="38">
                  <c:v>42</c:v>
                </c:pt>
                <c:pt idx="39">
                  <c:v>42</c:v>
                </c:pt>
                <c:pt idx="40">
                  <c:v>42</c:v>
                </c:pt>
                <c:pt idx="41">
                  <c:v>42</c:v>
                </c:pt>
                <c:pt idx="42">
                  <c:v>42</c:v>
                </c:pt>
                <c:pt idx="43">
                  <c:v>42</c:v>
                </c:pt>
                <c:pt idx="44">
                  <c:v>42</c:v>
                </c:pt>
                <c:pt idx="45">
                  <c:v>42</c:v>
                </c:pt>
                <c:pt idx="46">
                  <c:v>42</c:v>
                </c:pt>
                <c:pt idx="47">
                  <c:v>42</c:v>
                </c:pt>
                <c:pt idx="48">
                  <c:v>42</c:v>
                </c:pt>
                <c:pt idx="49">
                  <c:v>42</c:v>
                </c:pt>
                <c:pt idx="50">
                  <c:v>42</c:v>
                </c:pt>
              </c:numCache>
            </c:numRef>
          </c:xVal>
          <c:yVal>
            <c:numRef>
              <c:f>'Data for Graphs'!$B$3:$B$53</c:f>
              <c:numCache>
                <c:formatCode>General</c:formatCode>
                <c:ptCount val="51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</c:v>
                </c:pt>
                <c:pt idx="7">
                  <c:v>28.01</c:v>
                </c:pt>
                <c:pt idx="8">
                  <c:v>28</c:v>
                </c:pt>
                <c:pt idx="9">
                  <c:v>27.01</c:v>
                </c:pt>
                <c:pt idx="10">
                  <c:v>27</c:v>
                </c:pt>
                <c:pt idx="11">
                  <c:v>26.01</c:v>
                </c:pt>
                <c:pt idx="12">
                  <c:v>26</c:v>
                </c:pt>
                <c:pt idx="13">
                  <c:v>25.01</c:v>
                </c:pt>
                <c:pt idx="14">
                  <c:v>25</c:v>
                </c:pt>
                <c:pt idx="15">
                  <c:v>24.01</c:v>
                </c:pt>
                <c:pt idx="16">
                  <c:v>24</c:v>
                </c:pt>
                <c:pt idx="17">
                  <c:v>23.01</c:v>
                </c:pt>
                <c:pt idx="18">
                  <c:v>23</c:v>
                </c:pt>
                <c:pt idx="19">
                  <c:v>22.01</c:v>
                </c:pt>
                <c:pt idx="20">
                  <c:v>22</c:v>
                </c:pt>
                <c:pt idx="21">
                  <c:v>21.01</c:v>
                </c:pt>
                <c:pt idx="22">
                  <c:v>21</c:v>
                </c:pt>
                <c:pt idx="23">
                  <c:v>20.010000000000002</c:v>
                </c:pt>
                <c:pt idx="24">
                  <c:v>20</c:v>
                </c:pt>
                <c:pt idx="25">
                  <c:v>19.010000000000002</c:v>
                </c:pt>
                <c:pt idx="26">
                  <c:v>19</c:v>
                </c:pt>
                <c:pt idx="27">
                  <c:v>18.010000000000002</c:v>
                </c:pt>
                <c:pt idx="28">
                  <c:v>18</c:v>
                </c:pt>
                <c:pt idx="29">
                  <c:v>17.010000000000002</c:v>
                </c:pt>
                <c:pt idx="30">
                  <c:v>17</c:v>
                </c:pt>
                <c:pt idx="31">
                  <c:v>16.010000000000002</c:v>
                </c:pt>
                <c:pt idx="32">
                  <c:v>16</c:v>
                </c:pt>
                <c:pt idx="33">
                  <c:v>15.01</c:v>
                </c:pt>
                <c:pt idx="34">
                  <c:v>15</c:v>
                </c:pt>
                <c:pt idx="35">
                  <c:v>14.01</c:v>
                </c:pt>
                <c:pt idx="36">
                  <c:v>14</c:v>
                </c:pt>
                <c:pt idx="37">
                  <c:v>13</c:v>
                </c:pt>
                <c:pt idx="38">
                  <c:v>12</c:v>
                </c:pt>
                <c:pt idx="39">
                  <c:v>11</c:v>
                </c:pt>
                <c:pt idx="40">
                  <c:v>10</c:v>
                </c:pt>
                <c:pt idx="41">
                  <c:v>9</c:v>
                </c:pt>
                <c:pt idx="42">
                  <c:v>8</c:v>
                </c:pt>
                <c:pt idx="43">
                  <c:v>7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F9-46D1-818A-C97678C96320}"/>
            </c:ext>
          </c:extLst>
        </c:ser>
        <c:ser>
          <c:idx val="1"/>
          <c:order val="1"/>
          <c:tx>
            <c:v>Supply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'Data for Graphs'!$G$3:$G$53</c:f>
              <c:numCache>
                <c:formatCode>General</c:formatCode>
                <c:ptCount val="51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39</c:v>
                </c:pt>
                <c:pt idx="10">
                  <c:v>39</c:v>
                </c:pt>
                <c:pt idx="11">
                  <c:v>37</c:v>
                </c:pt>
                <c:pt idx="12">
                  <c:v>37</c:v>
                </c:pt>
                <c:pt idx="13">
                  <c:v>34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28</c:v>
                </c:pt>
                <c:pt idx="18">
                  <c:v>28</c:v>
                </c:pt>
                <c:pt idx="19">
                  <c:v>25</c:v>
                </c:pt>
                <c:pt idx="20">
                  <c:v>25</c:v>
                </c:pt>
                <c:pt idx="21">
                  <c:v>22</c:v>
                </c:pt>
                <c:pt idx="22">
                  <c:v>22</c:v>
                </c:pt>
                <c:pt idx="23">
                  <c:v>19</c:v>
                </c:pt>
                <c:pt idx="24">
                  <c:v>19</c:v>
                </c:pt>
                <c:pt idx="25">
                  <c:v>17</c:v>
                </c:pt>
                <c:pt idx="26">
                  <c:v>17</c:v>
                </c:pt>
                <c:pt idx="27">
                  <c:v>14</c:v>
                </c:pt>
                <c:pt idx="28">
                  <c:v>14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9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</c:numCache>
            </c:numRef>
          </c:xVal>
          <c:yVal>
            <c:numRef>
              <c:f>'Data for Graphs'!$F$3:$F$53</c:f>
              <c:numCache>
                <c:formatCode>General</c:formatCode>
                <c:ptCount val="51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</c:v>
                </c:pt>
                <c:pt idx="7">
                  <c:v>28.99</c:v>
                </c:pt>
                <c:pt idx="8">
                  <c:v>28</c:v>
                </c:pt>
                <c:pt idx="9">
                  <c:v>27.99</c:v>
                </c:pt>
                <c:pt idx="10">
                  <c:v>27</c:v>
                </c:pt>
                <c:pt idx="11">
                  <c:v>26.99</c:v>
                </c:pt>
                <c:pt idx="12">
                  <c:v>26</c:v>
                </c:pt>
                <c:pt idx="13">
                  <c:v>25.99</c:v>
                </c:pt>
                <c:pt idx="14">
                  <c:v>25</c:v>
                </c:pt>
                <c:pt idx="15">
                  <c:v>24.99</c:v>
                </c:pt>
                <c:pt idx="16">
                  <c:v>24</c:v>
                </c:pt>
                <c:pt idx="17">
                  <c:v>23.99</c:v>
                </c:pt>
                <c:pt idx="18">
                  <c:v>23</c:v>
                </c:pt>
                <c:pt idx="19">
                  <c:v>22.99</c:v>
                </c:pt>
                <c:pt idx="20">
                  <c:v>22</c:v>
                </c:pt>
                <c:pt idx="21">
                  <c:v>21.99</c:v>
                </c:pt>
                <c:pt idx="22">
                  <c:v>21</c:v>
                </c:pt>
                <c:pt idx="23">
                  <c:v>20.99</c:v>
                </c:pt>
                <c:pt idx="24">
                  <c:v>20</c:v>
                </c:pt>
                <c:pt idx="25">
                  <c:v>19.989999999999998</c:v>
                </c:pt>
                <c:pt idx="26">
                  <c:v>19</c:v>
                </c:pt>
                <c:pt idx="27">
                  <c:v>18.989999999999998</c:v>
                </c:pt>
                <c:pt idx="28">
                  <c:v>18</c:v>
                </c:pt>
                <c:pt idx="29">
                  <c:v>17.989999999999998</c:v>
                </c:pt>
                <c:pt idx="30">
                  <c:v>17</c:v>
                </c:pt>
                <c:pt idx="31">
                  <c:v>16.989999999999998</c:v>
                </c:pt>
                <c:pt idx="32">
                  <c:v>16</c:v>
                </c:pt>
                <c:pt idx="33">
                  <c:v>15.99</c:v>
                </c:pt>
                <c:pt idx="34">
                  <c:v>15</c:v>
                </c:pt>
                <c:pt idx="35">
                  <c:v>14.99</c:v>
                </c:pt>
                <c:pt idx="36">
                  <c:v>14</c:v>
                </c:pt>
                <c:pt idx="37">
                  <c:v>13</c:v>
                </c:pt>
                <c:pt idx="38">
                  <c:v>12</c:v>
                </c:pt>
                <c:pt idx="39">
                  <c:v>11</c:v>
                </c:pt>
                <c:pt idx="40">
                  <c:v>10</c:v>
                </c:pt>
                <c:pt idx="41">
                  <c:v>9</c:v>
                </c:pt>
                <c:pt idx="42">
                  <c:v>8</c:v>
                </c:pt>
                <c:pt idx="43">
                  <c:v>7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F9-46D1-818A-C97678C96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892472"/>
        <c:axId val="1"/>
      </c:scatterChart>
      <c:valAx>
        <c:axId val="45489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Quantity</a:t>
                </a:r>
              </a:p>
            </c:rich>
          </c:tx>
          <c:layout>
            <c:manualLayout>
              <c:xMode val="edge"/>
              <c:yMode val="edge"/>
              <c:x val="0.44173140954495005"/>
              <c:y val="0.94435353003386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3371517385775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89247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33074361820198"/>
          <c:y val="0.42880528188462574"/>
          <c:w val="9.3229744728079877E-2"/>
          <c:h val="7.0376488420187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4084350721421E-2"/>
          <c:y val="4.4189852700491E-2"/>
          <c:w val="0.76137624861265263"/>
          <c:h val="0.82651391162029464"/>
        </c:manualLayout>
      </c:layout>
      <c:scatterChart>
        <c:scatterStyle val="lineMarker"/>
        <c:varyColors val="0"/>
        <c:ser>
          <c:idx val="0"/>
          <c:order val="0"/>
          <c:tx>
            <c:v>Demand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'Data for Graphs'!$C$3:$C$53</c:f>
              <c:numCache>
                <c:formatCode>General</c:formatCode>
                <c:ptCount val="5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14</c:v>
                </c:pt>
                <c:pt idx="16">
                  <c:v>17</c:v>
                </c:pt>
                <c:pt idx="17">
                  <c:v>17</c:v>
                </c:pt>
                <c:pt idx="18">
                  <c:v>19</c:v>
                </c:pt>
                <c:pt idx="19">
                  <c:v>19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28</c:v>
                </c:pt>
                <c:pt idx="25">
                  <c:v>28</c:v>
                </c:pt>
                <c:pt idx="26">
                  <c:v>31</c:v>
                </c:pt>
                <c:pt idx="27">
                  <c:v>31</c:v>
                </c:pt>
                <c:pt idx="28">
                  <c:v>34</c:v>
                </c:pt>
                <c:pt idx="29">
                  <c:v>34</c:v>
                </c:pt>
                <c:pt idx="30">
                  <c:v>37</c:v>
                </c:pt>
                <c:pt idx="31">
                  <c:v>37</c:v>
                </c:pt>
                <c:pt idx="32">
                  <c:v>39</c:v>
                </c:pt>
                <c:pt idx="33">
                  <c:v>39</c:v>
                </c:pt>
                <c:pt idx="34">
                  <c:v>42</c:v>
                </c:pt>
                <c:pt idx="35">
                  <c:v>42</c:v>
                </c:pt>
                <c:pt idx="36">
                  <c:v>42</c:v>
                </c:pt>
                <c:pt idx="37">
                  <c:v>42</c:v>
                </c:pt>
                <c:pt idx="38">
                  <c:v>42</c:v>
                </c:pt>
                <c:pt idx="39">
                  <c:v>42</c:v>
                </c:pt>
                <c:pt idx="40">
                  <c:v>42</c:v>
                </c:pt>
                <c:pt idx="41">
                  <c:v>42</c:v>
                </c:pt>
                <c:pt idx="42">
                  <c:v>42</c:v>
                </c:pt>
                <c:pt idx="43">
                  <c:v>42</c:v>
                </c:pt>
                <c:pt idx="44">
                  <c:v>42</c:v>
                </c:pt>
                <c:pt idx="45">
                  <c:v>42</c:v>
                </c:pt>
                <c:pt idx="46">
                  <c:v>42</c:v>
                </c:pt>
                <c:pt idx="47">
                  <c:v>42</c:v>
                </c:pt>
                <c:pt idx="48">
                  <c:v>42</c:v>
                </c:pt>
                <c:pt idx="49">
                  <c:v>42</c:v>
                </c:pt>
                <c:pt idx="50">
                  <c:v>42</c:v>
                </c:pt>
              </c:numCache>
            </c:numRef>
          </c:xVal>
          <c:yVal>
            <c:numRef>
              <c:f>'Data for Graphs'!$B$3:$B$53</c:f>
              <c:numCache>
                <c:formatCode>General</c:formatCode>
                <c:ptCount val="51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</c:v>
                </c:pt>
                <c:pt idx="7">
                  <c:v>28.01</c:v>
                </c:pt>
                <c:pt idx="8">
                  <c:v>28</c:v>
                </c:pt>
                <c:pt idx="9">
                  <c:v>27.01</c:v>
                </c:pt>
                <c:pt idx="10">
                  <c:v>27</c:v>
                </c:pt>
                <c:pt idx="11">
                  <c:v>26.01</c:v>
                </c:pt>
                <c:pt idx="12">
                  <c:v>26</c:v>
                </c:pt>
                <c:pt idx="13">
                  <c:v>25.01</c:v>
                </c:pt>
                <c:pt idx="14">
                  <c:v>25</c:v>
                </c:pt>
                <c:pt idx="15">
                  <c:v>24.01</c:v>
                </c:pt>
                <c:pt idx="16">
                  <c:v>24</c:v>
                </c:pt>
                <c:pt idx="17">
                  <c:v>23.01</c:v>
                </c:pt>
                <c:pt idx="18">
                  <c:v>23</c:v>
                </c:pt>
                <c:pt idx="19">
                  <c:v>22.01</c:v>
                </c:pt>
                <c:pt idx="20">
                  <c:v>22</c:v>
                </c:pt>
                <c:pt idx="21">
                  <c:v>21.01</c:v>
                </c:pt>
                <c:pt idx="22">
                  <c:v>21</c:v>
                </c:pt>
                <c:pt idx="23">
                  <c:v>20.010000000000002</c:v>
                </c:pt>
                <c:pt idx="24">
                  <c:v>20</c:v>
                </c:pt>
                <c:pt idx="25">
                  <c:v>19.010000000000002</c:v>
                </c:pt>
                <c:pt idx="26">
                  <c:v>19</c:v>
                </c:pt>
                <c:pt idx="27">
                  <c:v>18.010000000000002</c:v>
                </c:pt>
                <c:pt idx="28">
                  <c:v>18</c:v>
                </c:pt>
                <c:pt idx="29">
                  <c:v>17.010000000000002</c:v>
                </c:pt>
                <c:pt idx="30">
                  <c:v>17</c:v>
                </c:pt>
                <c:pt idx="31">
                  <c:v>16.010000000000002</c:v>
                </c:pt>
                <c:pt idx="32">
                  <c:v>16</c:v>
                </c:pt>
                <c:pt idx="33">
                  <c:v>15.01</c:v>
                </c:pt>
                <c:pt idx="34">
                  <c:v>15</c:v>
                </c:pt>
                <c:pt idx="35">
                  <c:v>14.01</c:v>
                </c:pt>
                <c:pt idx="36">
                  <c:v>14</c:v>
                </c:pt>
                <c:pt idx="37">
                  <c:v>13</c:v>
                </c:pt>
                <c:pt idx="38">
                  <c:v>12</c:v>
                </c:pt>
                <c:pt idx="39">
                  <c:v>11</c:v>
                </c:pt>
                <c:pt idx="40">
                  <c:v>10</c:v>
                </c:pt>
                <c:pt idx="41">
                  <c:v>9</c:v>
                </c:pt>
                <c:pt idx="42">
                  <c:v>8</c:v>
                </c:pt>
                <c:pt idx="43">
                  <c:v>7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0-4738-8C99-C8506CAFF0CC}"/>
            </c:ext>
          </c:extLst>
        </c:ser>
        <c:ser>
          <c:idx val="1"/>
          <c:order val="1"/>
          <c:tx>
            <c:v>Supply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'Data for Graphs'!$G$3:$G$53</c:f>
              <c:numCache>
                <c:formatCode>General</c:formatCode>
                <c:ptCount val="51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39</c:v>
                </c:pt>
                <c:pt idx="10">
                  <c:v>39</c:v>
                </c:pt>
                <c:pt idx="11">
                  <c:v>37</c:v>
                </c:pt>
                <c:pt idx="12">
                  <c:v>37</c:v>
                </c:pt>
                <c:pt idx="13">
                  <c:v>34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28</c:v>
                </c:pt>
                <c:pt idx="18">
                  <c:v>28</c:v>
                </c:pt>
                <c:pt idx="19">
                  <c:v>25</c:v>
                </c:pt>
                <c:pt idx="20">
                  <c:v>25</c:v>
                </c:pt>
                <c:pt idx="21">
                  <c:v>22</c:v>
                </c:pt>
                <c:pt idx="22">
                  <c:v>22</c:v>
                </c:pt>
                <c:pt idx="23">
                  <c:v>19</c:v>
                </c:pt>
                <c:pt idx="24">
                  <c:v>19</c:v>
                </c:pt>
                <c:pt idx="25">
                  <c:v>17</c:v>
                </c:pt>
                <c:pt idx="26">
                  <c:v>17</c:v>
                </c:pt>
                <c:pt idx="27">
                  <c:v>14</c:v>
                </c:pt>
                <c:pt idx="28">
                  <c:v>14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9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</c:numCache>
            </c:numRef>
          </c:xVal>
          <c:yVal>
            <c:numRef>
              <c:f>'Data for Graphs'!$F$3:$F$53</c:f>
              <c:numCache>
                <c:formatCode>General</c:formatCode>
                <c:ptCount val="51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</c:v>
                </c:pt>
                <c:pt idx="7">
                  <c:v>28.99</c:v>
                </c:pt>
                <c:pt idx="8">
                  <c:v>28</c:v>
                </c:pt>
                <c:pt idx="9">
                  <c:v>27.99</c:v>
                </c:pt>
                <c:pt idx="10">
                  <c:v>27</c:v>
                </c:pt>
                <c:pt idx="11">
                  <c:v>26.99</c:v>
                </c:pt>
                <c:pt idx="12">
                  <c:v>26</c:v>
                </c:pt>
                <c:pt idx="13">
                  <c:v>25.99</c:v>
                </c:pt>
                <c:pt idx="14">
                  <c:v>25</c:v>
                </c:pt>
                <c:pt idx="15">
                  <c:v>24.99</c:v>
                </c:pt>
                <c:pt idx="16">
                  <c:v>24</c:v>
                </c:pt>
                <c:pt idx="17">
                  <c:v>23.99</c:v>
                </c:pt>
                <c:pt idx="18">
                  <c:v>23</c:v>
                </c:pt>
                <c:pt idx="19">
                  <c:v>22.99</c:v>
                </c:pt>
                <c:pt idx="20">
                  <c:v>22</c:v>
                </c:pt>
                <c:pt idx="21">
                  <c:v>21.99</c:v>
                </c:pt>
                <c:pt idx="22">
                  <c:v>21</c:v>
                </c:pt>
                <c:pt idx="23">
                  <c:v>20.99</c:v>
                </c:pt>
                <c:pt idx="24">
                  <c:v>20</c:v>
                </c:pt>
                <c:pt idx="25">
                  <c:v>19.989999999999998</c:v>
                </c:pt>
                <c:pt idx="26">
                  <c:v>19</c:v>
                </c:pt>
                <c:pt idx="27">
                  <c:v>18.989999999999998</c:v>
                </c:pt>
                <c:pt idx="28">
                  <c:v>18</c:v>
                </c:pt>
                <c:pt idx="29">
                  <c:v>17.989999999999998</c:v>
                </c:pt>
                <c:pt idx="30">
                  <c:v>17</c:v>
                </c:pt>
                <c:pt idx="31">
                  <c:v>16.989999999999998</c:v>
                </c:pt>
                <c:pt idx="32">
                  <c:v>16</c:v>
                </c:pt>
                <c:pt idx="33">
                  <c:v>15.99</c:v>
                </c:pt>
                <c:pt idx="34">
                  <c:v>15</c:v>
                </c:pt>
                <c:pt idx="35">
                  <c:v>14.99</c:v>
                </c:pt>
                <c:pt idx="36">
                  <c:v>14</c:v>
                </c:pt>
                <c:pt idx="37">
                  <c:v>13</c:v>
                </c:pt>
                <c:pt idx="38">
                  <c:v>12</c:v>
                </c:pt>
                <c:pt idx="39">
                  <c:v>11</c:v>
                </c:pt>
                <c:pt idx="40">
                  <c:v>10</c:v>
                </c:pt>
                <c:pt idx="41">
                  <c:v>9</c:v>
                </c:pt>
                <c:pt idx="42">
                  <c:v>8</c:v>
                </c:pt>
                <c:pt idx="43">
                  <c:v>7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90-4738-8C99-C8506CAFF0CC}"/>
            </c:ext>
          </c:extLst>
        </c:ser>
        <c:ser>
          <c:idx val="2"/>
          <c:order val="2"/>
          <c:tx>
            <c:v>Supply w/tax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'Data for Graphs'!$G$3:$G$53</c:f>
              <c:numCache>
                <c:formatCode>General</c:formatCode>
                <c:ptCount val="51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39</c:v>
                </c:pt>
                <c:pt idx="10">
                  <c:v>39</c:v>
                </c:pt>
                <c:pt idx="11">
                  <c:v>37</c:v>
                </c:pt>
                <c:pt idx="12">
                  <c:v>37</c:v>
                </c:pt>
                <c:pt idx="13">
                  <c:v>34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28</c:v>
                </c:pt>
                <c:pt idx="18">
                  <c:v>28</c:v>
                </c:pt>
                <c:pt idx="19">
                  <c:v>25</c:v>
                </c:pt>
                <c:pt idx="20">
                  <c:v>25</c:v>
                </c:pt>
                <c:pt idx="21">
                  <c:v>22</c:v>
                </c:pt>
                <c:pt idx="22">
                  <c:v>22</c:v>
                </c:pt>
                <c:pt idx="23">
                  <c:v>19</c:v>
                </c:pt>
                <c:pt idx="24">
                  <c:v>19</c:v>
                </c:pt>
                <c:pt idx="25">
                  <c:v>17</c:v>
                </c:pt>
                <c:pt idx="26">
                  <c:v>17</c:v>
                </c:pt>
                <c:pt idx="27">
                  <c:v>14</c:v>
                </c:pt>
                <c:pt idx="28">
                  <c:v>14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9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</c:numCache>
            </c:numRef>
          </c:xVal>
          <c:yVal>
            <c:numRef>
              <c:f>'Data for Graphs'!$H$3:$H$53</c:f>
              <c:numCache>
                <c:formatCode>General</c:formatCode>
                <c:ptCount val="51"/>
                <c:pt idx="0">
                  <c:v>39</c:v>
                </c:pt>
                <c:pt idx="1">
                  <c:v>38</c:v>
                </c:pt>
                <c:pt idx="2">
                  <c:v>37</c:v>
                </c:pt>
                <c:pt idx="3">
                  <c:v>36</c:v>
                </c:pt>
                <c:pt idx="4">
                  <c:v>35</c:v>
                </c:pt>
                <c:pt idx="5">
                  <c:v>34</c:v>
                </c:pt>
                <c:pt idx="6">
                  <c:v>33</c:v>
                </c:pt>
                <c:pt idx="7">
                  <c:v>32.989999999999995</c:v>
                </c:pt>
                <c:pt idx="8">
                  <c:v>32</c:v>
                </c:pt>
                <c:pt idx="9">
                  <c:v>31.99</c:v>
                </c:pt>
                <c:pt idx="10">
                  <c:v>31</c:v>
                </c:pt>
                <c:pt idx="11">
                  <c:v>30.99</c:v>
                </c:pt>
                <c:pt idx="12">
                  <c:v>30</c:v>
                </c:pt>
                <c:pt idx="13">
                  <c:v>29.99</c:v>
                </c:pt>
                <c:pt idx="14">
                  <c:v>29</c:v>
                </c:pt>
                <c:pt idx="15">
                  <c:v>28.99</c:v>
                </c:pt>
                <c:pt idx="16">
                  <c:v>28</c:v>
                </c:pt>
                <c:pt idx="17">
                  <c:v>27.99</c:v>
                </c:pt>
                <c:pt idx="18">
                  <c:v>27</c:v>
                </c:pt>
                <c:pt idx="19">
                  <c:v>26.99</c:v>
                </c:pt>
                <c:pt idx="20">
                  <c:v>26</c:v>
                </c:pt>
                <c:pt idx="21">
                  <c:v>25.99</c:v>
                </c:pt>
                <c:pt idx="22">
                  <c:v>25</c:v>
                </c:pt>
                <c:pt idx="23">
                  <c:v>24.99</c:v>
                </c:pt>
                <c:pt idx="24">
                  <c:v>24</c:v>
                </c:pt>
                <c:pt idx="25">
                  <c:v>23.99</c:v>
                </c:pt>
                <c:pt idx="26">
                  <c:v>23</c:v>
                </c:pt>
                <c:pt idx="27">
                  <c:v>22.99</c:v>
                </c:pt>
                <c:pt idx="28">
                  <c:v>22</c:v>
                </c:pt>
                <c:pt idx="29">
                  <c:v>21.99</c:v>
                </c:pt>
                <c:pt idx="30">
                  <c:v>21</c:v>
                </c:pt>
                <c:pt idx="31">
                  <c:v>20.99</c:v>
                </c:pt>
                <c:pt idx="32">
                  <c:v>20</c:v>
                </c:pt>
                <c:pt idx="33">
                  <c:v>19.990000000000002</c:v>
                </c:pt>
                <c:pt idx="34">
                  <c:v>19</c:v>
                </c:pt>
                <c:pt idx="35">
                  <c:v>18.990000000000002</c:v>
                </c:pt>
                <c:pt idx="36">
                  <c:v>18</c:v>
                </c:pt>
                <c:pt idx="37">
                  <c:v>17</c:v>
                </c:pt>
                <c:pt idx="38">
                  <c:v>16</c:v>
                </c:pt>
                <c:pt idx="39">
                  <c:v>15</c:v>
                </c:pt>
                <c:pt idx="40">
                  <c:v>14</c:v>
                </c:pt>
                <c:pt idx="41">
                  <c:v>13</c:v>
                </c:pt>
                <c:pt idx="42">
                  <c:v>12</c:v>
                </c:pt>
                <c:pt idx="43">
                  <c:v>11</c:v>
                </c:pt>
                <c:pt idx="44">
                  <c:v>10</c:v>
                </c:pt>
                <c:pt idx="45">
                  <c:v>9</c:v>
                </c:pt>
                <c:pt idx="46">
                  <c:v>8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90-4738-8C99-C8506CAF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891816"/>
        <c:axId val="1"/>
      </c:scatterChart>
      <c:valAx>
        <c:axId val="454891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Quantity</a:t>
                </a:r>
              </a:p>
            </c:rich>
          </c:tx>
          <c:layout>
            <c:manualLayout>
              <c:xMode val="edge"/>
              <c:yMode val="edge"/>
              <c:x val="0.43285237678623506"/>
              <c:y val="0.942716728108823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1.3318518518518519E-2"/>
              <c:y val="0.427168479959580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8918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56278798483526"/>
          <c:y val="0.30769221547143477"/>
          <c:w val="0.16759160104986881"/>
          <c:h val="0.145662868813502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581576026637066E-2"/>
          <c:y val="4.4189852700491E-2"/>
          <c:w val="0.73362930077691457"/>
          <c:h val="0.83633387888707034"/>
        </c:manualLayout>
      </c:layout>
      <c:scatterChart>
        <c:scatterStyle val="lineMarker"/>
        <c:varyColors val="0"/>
        <c:ser>
          <c:idx val="0"/>
          <c:order val="0"/>
          <c:tx>
            <c:v>Demand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'Data for Graphs'!$C$3:$C$53</c:f>
              <c:numCache>
                <c:formatCode>General</c:formatCode>
                <c:ptCount val="5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14</c:v>
                </c:pt>
                <c:pt idx="16">
                  <c:v>17</c:v>
                </c:pt>
                <c:pt idx="17">
                  <c:v>17</c:v>
                </c:pt>
                <c:pt idx="18">
                  <c:v>19</c:v>
                </c:pt>
                <c:pt idx="19">
                  <c:v>19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28</c:v>
                </c:pt>
                <c:pt idx="25">
                  <c:v>28</c:v>
                </c:pt>
                <c:pt idx="26">
                  <c:v>31</c:v>
                </c:pt>
                <c:pt idx="27">
                  <c:v>31</c:v>
                </c:pt>
                <c:pt idx="28">
                  <c:v>34</c:v>
                </c:pt>
                <c:pt idx="29">
                  <c:v>34</c:v>
                </c:pt>
                <c:pt idx="30">
                  <c:v>37</c:v>
                </c:pt>
                <c:pt idx="31">
                  <c:v>37</c:v>
                </c:pt>
                <c:pt idx="32">
                  <c:v>39</c:v>
                </c:pt>
                <c:pt idx="33">
                  <c:v>39</c:v>
                </c:pt>
                <c:pt idx="34">
                  <c:v>42</c:v>
                </c:pt>
                <c:pt idx="35">
                  <c:v>42</c:v>
                </c:pt>
                <c:pt idx="36">
                  <c:v>42</c:v>
                </c:pt>
                <c:pt idx="37">
                  <c:v>42</c:v>
                </c:pt>
                <c:pt idx="38">
                  <c:v>42</c:v>
                </c:pt>
                <c:pt idx="39">
                  <c:v>42</c:v>
                </c:pt>
                <c:pt idx="40">
                  <c:v>42</c:v>
                </c:pt>
                <c:pt idx="41">
                  <c:v>42</c:v>
                </c:pt>
                <c:pt idx="42">
                  <c:v>42</c:v>
                </c:pt>
                <c:pt idx="43">
                  <c:v>42</c:v>
                </c:pt>
                <c:pt idx="44">
                  <c:v>42</c:v>
                </c:pt>
                <c:pt idx="45">
                  <c:v>42</c:v>
                </c:pt>
                <c:pt idx="46">
                  <c:v>42</c:v>
                </c:pt>
                <c:pt idx="47">
                  <c:v>42</c:v>
                </c:pt>
                <c:pt idx="48">
                  <c:v>42</c:v>
                </c:pt>
                <c:pt idx="49">
                  <c:v>42</c:v>
                </c:pt>
                <c:pt idx="50">
                  <c:v>42</c:v>
                </c:pt>
              </c:numCache>
            </c:numRef>
          </c:xVal>
          <c:yVal>
            <c:numRef>
              <c:f>'Data for Graphs'!$B$3:$B$53</c:f>
              <c:numCache>
                <c:formatCode>General</c:formatCode>
                <c:ptCount val="51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</c:v>
                </c:pt>
                <c:pt idx="7">
                  <c:v>28.01</c:v>
                </c:pt>
                <c:pt idx="8">
                  <c:v>28</c:v>
                </c:pt>
                <c:pt idx="9">
                  <c:v>27.01</c:v>
                </c:pt>
                <c:pt idx="10">
                  <c:v>27</c:v>
                </c:pt>
                <c:pt idx="11">
                  <c:v>26.01</c:v>
                </c:pt>
                <c:pt idx="12">
                  <c:v>26</c:v>
                </c:pt>
                <c:pt idx="13">
                  <c:v>25.01</c:v>
                </c:pt>
                <c:pt idx="14">
                  <c:v>25</c:v>
                </c:pt>
                <c:pt idx="15">
                  <c:v>24.01</c:v>
                </c:pt>
                <c:pt idx="16">
                  <c:v>24</c:v>
                </c:pt>
                <c:pt idx="17">
                  <c:v>23.01</c:v>
                </c:pt>
                <c:pt idx="18">
                  <c:v>23</c:v>
                </c:pt>
                <c:pt idx="19">
                  <c:v>22.01</c:v>
                </c:pt>
                <c:pt idx="20">
                  <c:v>22</c:v>
                </c:pt>
                <c:pt idx="21">
                  <c:v>21.01</c:v>
                </c:pt>
                <c:pt idx="22">
                  <c:v>21</c:v>
                </c:pt>
                <c:pt idx="23">
                  <c:v>20.010000000000002</c:v>
                </c:pt>
                <c:pt idx="24">
                  <c:v>20</c:v>
                </c:pt>
                <c:pt idx="25">
                  <c:v>19.010000000000002</c:v>
                </c:pt>
                <c:pt idx="26">
                  <c:v>19</c:v>
                </c:pt>
                <c:pt idx="27">
                  <c:v>18.010000000000002</c:v>
                </c:pt>
                <c:pt idx="28">
                  <c:v>18</c:v>
                </c:pt>
                <c:pt idx="29">
                  <c:v>17.010000000000002</c:v>
                </c:pt>
                <c:pt idx="30">
                  <c:v>17</c:v>
                </c:pt>
                <c:pt idx="31">
                  <c:v>16.010000000000002</c:v>
                </c:pt>
                <c:pt idx="32">
                  <c:v>16</c:v>
                </c:pt>
                <c:pt idx="33">
                  <c:v>15.01</c:v>
                </c:pt>
                <c:pt idx="34">
                  <c:v>15</c:v>
                </c:pt>
                <c:pt idx="35">
                  <c:v>14.01</c:v>
                </c:pt>
                <c:pt idx="36">
                  <c:v>14</c:v>
                </c:pt>
                <c:pt idx="37">
                  <c:v>13</c:v>
                </c:pt>
                <c:pt idx="38">
                  <c:v>12</c:v>
                </c:pt>
                <c:pt idx="39">
                  <c:v>11</c:v>
                </c:pt>
                <c:pt idx="40">
                  <c:v>10</c:v>
                </c:pt>
                <c:pt idx="41">
                  <c:v>9</c:v>
                </c:pt>
                <c:pt idx="42">
                  <c:v>8</c:v>
                </c:pt>
                <c:pt idx="43">
                  <c:v>7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2F-4497-8BB9-0922BEACD9DF}"/>
            </c:ext>
          </c:extLst>
        </c:ser>
        <c:ser>
          <c:idx val="1"/>
          <c:order val="1"/>
          <c:tx>
            <c:v>Supply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'Data for Graphs'!$G$3:$G$53</c:f>
              <c:numCache>
                <c:formatCode>General</c:formatCode>
                <c:ptCount val="51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39</c:v>
                </c:pt>
                <c:pt idx="10">
                  <c:v>39</c:v>
                </c:pt>
                <c:pt idx="11">
                  <c:v>37</c:v>
                </c:pt>
                <c:pt idx="12">
                  <c:v>37</c:v>
                </c:pt>
                <c:pt idx="13">
                  <c:v>34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28</c:v>
                </c:pt>
                <c:pt idx="18">
                  <c:v>28</c:v>
                </c:pt>
                <c:pt idx="19">
                  <c:v>25</c:v>
                </c:pt>
                <c:pt idx="20">
                  <c:v>25</c:v>
                </c:pt>
                <c:pt idx="21">
                  <c:v>22</c:v>
                </c:pt>
                <c:pt idx="22">
                  <c:v>22</c:v>
                </c:pt>
                <c:pt idx="23">
                  <c:v>19</c:v>
                </c:pt>
                <c:pt idx="24">
                  <c:v>19</c:v>
                </c:pt>
                <c:pt idx="25">
                  <c:v>17</c:v>
                </c:pt>
                <c:pt idx="26">
                  <c:v>17</c:v>
                </c:pt>
                <c:pt idx="27">
                  <c:v>14</c:v>
                </c:pt>
                <c:pt idx="28">
                  <c:v>14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9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</c:numCache>
            </c:numRef>
          </c:xVal>
          <c:yVal>
            <c:numRef>
              <c:f>'Data for Graphs'!$F$3:$F$53</c:f>
              <c:numCache>
                <c:formatCode>General</c:formatCode>
                <c:ptCount val="51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</c:v>
                </c:pt>
                <c:pt idx="7">
                  <c:v>28.99</c:v>
                </c:pt>
                <c:pt idx="8">
                  <c:v>28</c:v>
                </c:pt>
                <c:pt idx="9">
                  <c:v>27.99</c:v>
                </c:pt>
                <c:pt idx="10">
                  <c:v>27</c:v>
                </c:pt>
                <c:pt idx="11">
                  <c:v>26.99</c:v>
                </c:pt>
                <c:pt idx="12">
                  <c:v>26</c:v>
                </c:pt>
                <c:pt idx="13">
                  <c:v>25.99</c:v>
                </c:pt>
                <c:pt idx="14">
                  <c:v>25</c:v>
                </c:pt>
                <c:pt idx="15">
                  <c:v>24.99</c:v>
                </c:pt>
                <c:pt idx="16">
                  <c:v>24</c:v>
                </c:pt>
                <c:pt idx="17">
                  <c:v>23.99</c:v>
                </c:pt>
                <c:pt idx="18">
                  <c:v>23</c:v>
                </c:pt>
                <c:pt idx="19">
                  <c:v>22.99</c:v>
                </c:pt>
                <c:pt idx="20">
                  <c:v>22</c:v>
                </c:pt>
                <c:pt idx="21">
                  <c:v>21.99</c:v>
                </c:pt>
                <c:pt idx="22">
                  <c:v>21</c:v>
                </c:pt>
                <c:pt idx="23">
                  <c:v>20.99</c:v>
                </c:pt>
                <c:pt idx="24">
                  <c:v>20</c:v>
                </c:pt>
                <c:pt idx="25">
                  <c:v>19.989999999999998</c:v>
                </c:pt>
                <c:pt idx="26">
                  <c:v>19</c:v>
                </c:pt>
                <c:pt idx="27">
                  <c:v>18.989999999999998</c:v>
                </c:pt>
                <c:pt idx="28">
                  <c:v>18</c:v>
                </c:pt>
                <c:pt idx="29">
                  <c:v>17.989999999999998</c:v>
                </c:pt>
                <c:pt idx="30">
                  <c:v>17</c:v>
                </c:pt>
                <c:pt idx="31">
                  <c:v>16.989999999999998</c:v>
                </c:pt>
                <c:pt idx="32">
                  <c:v>16</c:v>
                </c:pt>
                <c:pt idx="33">
                  <c:v>15.99</c:v>
                </c:pt>
                <c:pt idx="34">
                  <c:v>15</c:v>
                </c:pt>
                <c:pt idx="35">
                  <c:v>14.99</c:v>
                </c:pt>
                <c:pt idx="36">
                  <c:v>14</c:v>
                </c:pt>
                <c:pt idx="37">
                  <c:v>13</c:v>
                </c:pt>
                <c:pt idx="38">
                  <c:v>12</c:v>
                </c:pt>
                <c:pt idx="39">
                  <c:v>11</c:v>
                </c:pt>
                <c:pt idx="40">
                  <c:v>10</c:v>
                </c:pt>
                <c:pt idx="41">
                  <c:v>9</c:v>
                </c:pt>
                <c:pt idx="42">
                  <c:v>8</c:v>
                </c:pt>
                <c:pt idx="43">
                  <c:v>7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2F-4497-8BB9-0922BEACD9DF}"/>
            </c:ext>
          </c:extLst>
        </c:ser>
        <c:ser>
          <c:idx val="2"/>
          <c:order val="2"/>
          <c:tx>
            <c:v>Demand w/tax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'Data for Graphs'!$C$3:$C$53</c:f>
              <c:numCache>
                <c:formatCode>General</c:formatCode>
                <c:ptCount val="5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14</c:v>
                </c:pt>
                <c:pt idx="16">
                  <c:v>17</c:v>
                </c:pt>
                <c:pt idx="17">
                  <c:v>17</c:v>
                </c:pt>
                <c:pt idx="18">
                  <c:v>19</c:v>
                </c:pt>
                <c:pt idx="19">
                  <c:v>19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28</c:v>
                </c:pt>
                <c:pt idx="25">
                  <c:v>28</c:v>
                </c:pt>
                <c:pt idx="26">
                  <c:v>31</c:v>
                </c:pt>
                <c:pt idx="27">
                  <c:v>31</c:v>
                </c:pt>
                <c:pt idx="28">
                  <c:v>34</c:v>
                </c:pt>
                <c:pt idx="29">
                  <c:v>34</c:v>
                </c:pt>
                <c:pt idx="30">
                  <c:v>37</c:v>
                </c:pt>
                <c:pt idx="31">
                  <c:v>37</c:v>
                </c:pt>
                <c:pt idx="32">
                  <c:v>39</c:v>
                </c:pt>
                <c:pt idx="33">
                  <c:v>39</c:v>
                </c:pt>
                <c:pt idx="34">
                  <c:v>42</c:v>
                </c:pt>
                <c:pt idx="35">
                  <c:v>42</c:v>
                </c:pt>
                <c:pt idx="36">
                  <c:v>42</c:v>
                </c:pt>
                <c:pt idx="37">
                  <c:v>42</c:v>
                </c:pt>
                <c:pt idx="38">
                  <c:v>42</c:v>
                </c:pt>
                <c:pt idx="39">
                  <c:v>42</c:v>
                </c:pt>
                <c:pt idx="40">
                  <c:v>42</c:v>
                </c:pt>
                <c:pt idx="41">
                  <c:v>42</c:v>
                </c:pt>
                <c:pt idx="42">
                  <c:v>42</c:v>
                </c:pt>
                <c:pt idx="43">
                  <c:v>42</c:v>
                </c:pt>
                <c:pt idx="44">
                  <c:v>42</c:v>
                </c:pt>
                <c:pt idx="45">
                  <c:v>42</c:v>
                </c:pt>
                <c:pt idx="46">
                  <c:v>42</c:v>
                </c:pt>
                <c:pt idx="47">
                  <c:v>42</c:v>
                </c:pt>
                <c:pt idx="48">
                  <c:v>42</c:v>
                </c:pt>
                <c:pt idx="49">
                  <c:v>42</c:v>
                </c:pt>
                <c:pt idx="50">
                  <c:v>42</c:v>
                </c:pt>
              </c:numCache>
            </c:numRef>
          </c:xVal>
          <c:yVal>
            <c:numRef>
              <c:f>'Data for Graphs'!$D$3:$D$53</c:f>
              <c:numCache>
                <c:formatCode>General</c:formatCode>
                <c:ptCount val="5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24.01</c:v>
                </c:pt>
                <c:pt idx="8">
                  <c:v>24</c:v>
                </c:pt>
                <c:pt idx="9">
                  <c:v>23.01</c:v>
                </c:pt>
                <c:pt idx="10">
                  <c:v>23</c:v>
                </c:pt>
                <c:pt idx="11">
                  <c:v>22.01</c:v>
                </c:pt>
                <c:pt idx="12">
                  <c:v>22</c:v>
                </c:pt>
                <c:pt idx="13">
                  <c:v>21.01</c:v>
                </c:pt>
                <c:pt idx="14">
                  <c:v>21</c:v>
                </c:pt>
                <c:pt idx="15">
                  <c:v>20.010000000000002</c:v>
                </c:pt>
                <c:pt idx="16">
                  <c:v>20</c:v>
                </c:pt>
                <c:pt idx="17">
                  <c:v>19.010000000000002</c:v>
                </c:pt>
                <c:pt idx="18">
                  <c:v>19</c:v>
                </c:pt>
                <c:pt idx="19">
                  <c:v>18.010000000000002</c:v>
                </c:pt>
                <c:pt idx="20">
                  <c:v>18</c:v>
                </c:pt>
                <c:pt idx="21">
                  <c:v>17.010000000000002</c:v>
                </c:pt>
                <c:pt idx="22">
                  <c:v>17</c:v>
                </c:pt>
                <c:pt idx="23">
                  <c:v>16.010000000000002</c:v>
                </c:pt>
                <c:pt idx="24">
                  <c:v>16</c:v>
                </c:pt>
                <c:pt idx="25">
                  <c:v>15.010000000000002</c:v>
                </c:pt>
                <c:pt idx="26">
                  <c:v>15</c:v>
                </c:pt>
                <c:pt idx="27">
                  <c:v>14.010000000000002</c:v>
                </c:pt>
                <c:pt idx="28">
                  <c:v>14</c:v>
                </c:pt>
                <c:pt idx="29">
                  <c:v>13.010000000000002</c:v>
                </c:pt>
                <c:pt idx="30">
                  <c:v>13</c:v>
                </c:pt>
                <c:pt idx="31">
                  <c:v>12.010000000000002</c:v>
                </c:pt>
                <c:pt idx="32">
                  <c:v>12</c:v>
                </c:pt>
                <c:pt idx="33">
                  <c:v>11.01</c:v>
                </c:pt>
                <c:pt idx="34">
                  <c:v>11</c:v>
                </c:pt>
                <c:pt idx="35">
                  <c:v>10.01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7</c:v>
                </c:pt>
                <c:pt idx="40">
                  <c:v>6</c:v>
                </c:pt>
                <c:pt idx="41">
                  <c:v>5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2F-4497-8BB9-0922BEACD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888536"/>
        <c:axId val="1"/>
      </c:scatterChart>
      <c:valAx>
        <c:axId val="454888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Quantity</a:t>
                </a:r>
              </a:p>
            </c:rich>
          </c:tx>
          <c:layout>
            <c:manualLayout>
              <c:xMode val="edge"/>
              <c:yMode val="edge"/>
              <c:x val="0.41176471274424026"/>
              <c:y val="0.952536854589750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6.6592009332166816E-3"/>
              <c:y val="0.43207854320004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8885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352942548848052"/>
          <c:y val="0.39116209168796806"/>
          <c:w val="0.1675916010498687"/>
          <c:h val="0.145662868813502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1"/>
  <sheetViews>
    <sheetView zoomScale="90" workbookViewId="0"/>
  </sheetViews>
  <pageMargins left="0.75" right="0.75" top="1" bottom="1" header="0.5" footer="0.5"/>
  <pageSetup orientation="landscape" horizontalDpi="4294967292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11"/>
  <sheetViews>
    <sheetView zoomScale="120" workbookViewId="0"/>
  </sheetViews>
  <pageMargins left="0.75" right="0.75" top="1" bottom="1" header="0.5" footer="0.5"/>
  <pageSetup orientation="landscape" horizontalDpi="4294967292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111"/>
  <sheetViews>
    <sheetView zoomScale="123" workbookViewId="0"/>
  </sheetViews>
  <pageMargins left="0.75" right="0.75" top="1" bottom="1" header="0.5" footer="0.5"/>
  <pageSetup orientation="landscape" horizontalDpi="4294967292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0833"/>
    <xdr:graphicFrame macro="">
      <xdr:nvGraphicFramePr>
        <xdr:cNvPr id="2" name="Chart 1" title="Initial equilibriu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0.06656</cdr:x>
      <cdr:y>0.44196</cdr:y>
    </cdr:from>
    <cdr:to>
      <cdr:x>0.41043</cdr:x>
      <cdr:y>0.44196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285BA0CF-BEB0-25AA-A358-691A1A57AC4B}"/>
            </a:ext>
          </a:extLst>
        </cdr:cNvPr>
        <cdr:cNvCxnSpPr/>
      </cdr:nvCxnSpPr>
      <cdr:spPr>
        <a:xfrm xmlns:a="http://schemas.openxmlformats.org/drawingml/2006/main" flipH="1">
          <a:off x="571500" y="2582333"/>
          <a:ext cx="295275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0.46096</cdr:x>
      <cdr:y>0.44377</cdr:y>
    </cdr:from>
    <cdr:to>
      <cdr:x>0.46466</cdr:x>
      <cdr:y>0.89659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1DFDCD82-7936-2EBB-5336-2CCC3D0B9BD6}"/>
            </a:ext>
          </a:extLst>
        </cdr:cNvPr>
        <cdr:cNvCxnSpPr/>
      </cdr:nvCxnSpPr>
      <cdr:spPr>
        <a:xfrm xmlns:a="http://schemas.openxmlformats.org/drawingml/2006/main">
          <a:off x="3958167" y="2592917"/>
          <a:ext cx="31750" cy="26458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0.06409</cdr:x>
      <cdr:y>0.13947</cdr:y>
    </cdr:from>
    <cdr:to>
      <cdr:x>0.11832</cdr:x>
      <cdr:y>0.14128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9B8BB31C-8243-5EAD-8FF1-FDB6DCB5C9B2}"/>
            </a:ext>
          </a:extLst>
        </cdr:cNvPr>
        <cdr:cNvCxnSpPr/>
      </cdr:nvCxnSpPr>
      <cdr:spPr>
        <a:xfrm xmlns:a="http://schemas.openxmlformats.org/drawingml/2006/main" flipH="1">
          <a:off x="550333" y="814917"/>
          <a:ext cx="465667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0.06173</cdr:x>
      <cdr:y>0.41818</cdr:y>
    </cdr:from>
    <cdr:to>
      <cdr:x>0.4037</cdr:x>
      <cdr:y>0.42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99DA1B2-51D6-0FC0-7097-28D9672A413E}"/>
            </a:ext>
          </a:extLst>
        </cdr:cNvPr>
        <cdr:cNvCxnSpPr/>
      </cdr:nvCxnSpPr>
      <cdr:spPr>
        <a:xfrm xmlns:a="http://schemas.openxmlformats.org/drawingml/2006/main" flipH="1">
          <a:off x="529167" y="2434167"/>
          <a:ext cx="2931583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Chart 1" title="Effect of tax on seller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0.34135</cdr:x>
      <cdr:y>0.44354</cdr:y>
    </cdr:from>
    <cdr:to>
      <cdr:x>0.34228</cdr:x>
      <cdr:y>0.86667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1F5916A-9F9E-12C2-73E9-C7F214288F6F}"/>
            </a:ext>
          </a:extLst>
        </cdr:cNvPr>
        <cdr:cNvCxnSpPr/>
      </cdr:nvCxnSpPr>
      <cdr:spPr>
        <a:xfrm xmlns:a="http://schemas.openxmlformats.org/drawingml/2006/main">
          <a:off x="2928938" y="2587625"/>
          <a:ext cx="7937" cy="24685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0.07956</cdr:x>
      <cdr:y>0.42721</cdr:y>
    </cdr:from>
    <cdr:to>
      <cdr:x>0.29417</cdr:x>
      <cdr:y>0.42857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C3F6917D-2BF1-581E-A9C6-0222F91B184F}"/>
            </a:ext>
          </a:extLst>
        </cdr:cNvPr>
        <cdr:cNvCxnSpPr/>
      </cdr:nvCxnSpPr>
      <cdr:spPr>
        <a:xfrm xmlns:a="http://schemas.openxmlformats.org/drawingml/2006/main" flipH="1">
          <a:off x="682625" y="2492375"/>
          <a:ext cx="1841500" cy="79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0.08048</cdr:x>
      <cdr:y>0.44626</cdr:y>
    </cdr:from>
    <cdr:to>
      <cdr:x>0.29602</cdr:x>
      <cdr:y>0.44898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F6F2BE2D-3793-7A9A-4596-567CC091E7B4}"/>
            </a:ext>
          </a:extLst>
        </cdr:cNvPr>
        <cdr:cNvCxnSpPr/>
      </cdr:nvCxnSpPr>
      <cdr:spPr>
        <a:xfrm xmlns:a="http://schemas.openxmlformats.org/drawingml/2006/main" flipH="1">
          <a:off x="690563" y="2603500"/>
          <a:ext cx="1849437" cy="158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0.08326</cdr:x>
      <cdr:y>0.50204</cdr:y>
    </cdr:from>
    <cdr:to>
      <cdr:x>0.34135</cdr:x>
      <cdr:y>0.50204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66BFDB99-EB2A-E19B-854A-F3DD9531EBED}"/>
            </a:ext>
          </a:extLst>
        </cdr:cNvPr>
        <cdr:cNvCxnSpPr/>
      </cdr:nvCxnSpPr>
      <cdr:spPr>
        <a:xfrm xmlns:a="http://schemas.openxmlformats.org/drawingml/2006/main" flipH="1">
          <a:off x="714375" y="2928938"/>
          <a:ext cx="2214563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0.08141</cdr:x>
      <cdr:y>0.51973</cdr:y>
    </cdr:from>
    <cdr:to>
      <cdr:x>0.29695</cdr:x>
      <cdr:y>0.52109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6E1A4E57-F459-7C51-9412-9CD60244FABD}"/>
            </a:ext>
          </a:extLst>
        </cdr:cNvPr>
        <cdr:cNvCxnSpPr/>
      </cdr:nvCxnSpPr>
      <cdr:spPr>
        <a:xfrm xmlns:a="http://schemas.openxmlformats.org/drawingml/2006/main" flipH="1">
          <a:off x="698500" y="3032125"/>
          <a:ext cx="1849438" cy="79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0244" cy="5838902"/>
    <xdr:graphicFrame macro="">
      <xdr:nvGraphicFramePr>
        <xdr:cNvPr id="2" name="Chart 1" title="Effect of tax on consumer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0.32581</cdr:x>
      <cdr:y>0.39523</cdr:y>
    </cdr:from>
    <cdr:to>
      <cdr:x>0.32671</cdr:x>
      <cdr:y>0.87798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6C5DD8C-103A-6F00-6F90-EE3E003195F7}"/>
            </a:ext>
          </a:extLst>
        </cdr:cNvPr>
        <cdr:cNvCxnSpPr/>
      </cdr:nvCxnSpPr>
      <cdr:spPr>
        <a:xfrm xmlns:a="http://schemas.openxmlformats.org/drawingml/2006/main">
          <a:off x="2795549" y="2307683"/>
          <a:ext cx="7744" cy="28187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0.07671</cdr:x>
      <cdr:y>0.45889</cdr:y>
    </cdr:from>
    <cdr:to>
      <cdr:x>0.28249</cdr:x>
      <cdr:y>0.46154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DDB540E9-5D16-88BD-F81C-01FB0E5D68CC}"/>
            </a:ext>
          </a:extLst>
        </cdr:cNvPr>
        <cdr:cNvCxnSpPr/>
      </cdr:nvCxnSpPr>
      <cdr:spPr>
        <a:xfrm xmlns:a="http://schemas.openxmlformats.org/drawingml/2006/main" flipH="1">
          <a:off x="658232" y="2679390"/>
          <a:ext cx="1765609" cy="154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0.0731</cdr:x>
      <cdr:y>0.48408</cdr:y>
    </cdr:from>
    <cdr:to>
      <cdr:x>0.28159</cdr:x>
      <cdr:y>0.48541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A608E2BC-EA8F-B12A-B640-2996F74B2147}"/>
            </a:ext>
          </a:extLst>
        </cdr:cNvPr>
        <cdr:cNvCxnSpPr/>
      </cdr:nvCxnSpPr>
      <cdr:spPr>
        <a:xfrm xmlns:a="http://schemas.openxmlformats.org/drawingml/2006/main" flipH="1" flipV="1">
          <a:off x="627256" y="2826524"/>
          <a:ext cx="1788842" cy="77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0.07401</cdr:x>
      <cdr:y>0.39523</cdr:y>
    </cdr:from>
    <cdr:to>
      <cdr:x>0.3204</cdr:x>
      <cdr:y>0.3992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2CB35443-F60E-3086-B29B-C8867C519D19}"/>
            </a:ext>
          </a:extLst>
        </cdr:cNvPr>
        <cdr:cNvCxnSpPr/>
      </cdr:nvCxnSpPr>
      <cdr:spPr>
        <a:xfrm xmlns:a="http://schemas.openxmlformats.org/drawingml/2006/main" flipH="1">
          <a:off x="635000" y="2307683"/>
          <a:ext cx="2114085" cy="2323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0.0731</cdr:x>
      <cdr:y>0.37798</cdr:y>
    </cdr:from>
    <cdr:to>
      <cdr:x>0.27798</cdr:x>
      <cdr:y>0.37798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475C4EFA-4E0D-9D88-4DEA-02F7496CBC6D}"/>
            </a:ext>
          </a:extLst>
        </cdr:cNvPr>
        <cdr:cNvCxnSpPr/>
      </cdr:nvCxnSpPr>
      <cdr:spPr>
        <a:xfrm xmlns:a="http://schemas.openxmlformats.org/drawingml/2006/main" flipH="1">
          <a:off x="627256" y="2207012"/>
          <a:ext cx="1757866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O813"/>
  <sheetViews>
    <sheetView tabSelected="1" zoomScale="120" zoomScaleNormal="120" workbookViewId="0">
      <selection activeCell="N3" sqref="N3:N17"/>
    </sheetView>
  </sheetViews>
  <sheetFormatPr defaultRowHeight="18" x14ac:dyDescent="0.25"/>
  <cols>
    <col min="1" max="1" width="9.140625" style="11"/>
    <col min="2" max="2" width="9.140625" style="12"/>
    <col min="3" max="16384" width="9.140625" style="10"/>
  </cols>
  <sheetData>
    <row r="1" spans="1:15" ht="12.75" customHeight="1" x14ac:dyDescent="0.25">
      <c r="A1" s="15" t="s">
        <v>17</v>
      </c>
      <c r="B1" s="15"/>
      <c r="C1" s="15"/>
      <c r="D1" s="16"/>
      <c r="E1" s="15" t="s">
        <v>12</v>
      </c>
      <c r="F1" s="15"/>
      <c r="G1" s="15"/>
      <c r="H1" s="16"/>
      <c r="I1" s="15" t="s">
        <v>22</v>
      </c>
      <c r="J1" s="15"/>
      <c r="K1" s="15"/>
      <c r="M1" s="15" t="s">
        <v>23</v>
      </c>
      <c r="N1" s="15"/>
      <c r="O1" s="15"/>
    </row>
    <row r="2" spans="1:15" ht="12.75" customHeight="1" x14ac:dyDescent="0.25">
      <c r="A2" s="17" t="s">
        <v>0</v>
      </c>
      <c r="B2" s="18" t="s">
        <v>11</v>
      </c>
      <c r="C2" s="17" t="s">
        <v>1</v>
      </c>
      <c r="D2" s="16"/>
      <c r="E2" s="17" t="s">
        <v>0</v>
      </c>
      <c r="F2" s="18" t="s">
        <v>11</v>
      </c>
      <c r="G2" s="17" t="s">
        <v>1</v>
      </c>
      <c r="H2" s="16"/>
      <c r="I2" s="17" t="s">
        <v>0</v>
      </c>
      <c r="J2" s="18" t="s">
        <v>11</v>
      </c>
      <c r="K2" s="17" t="s">
        <v>1</v>
      </c>
      <c r="M2" s="17" t="s">
        <v>0</v>
      </c>
      <c r="N2" s="18" t="s">
        <v>11</v>
      </c>
      <c r="O2" s="17" t="s">
        <v>1</v>
      </c>
    </row>
    <row r="3" spans="1:15" ht="12.75" customHeight="1" x14ac:dyDescent="0.25">
      <c r="A3" s="17">
        <v>12</v>
      </c>
      <c r="B3" s="18">
        <v>20</v>
      </c>
      <c r="C3" s="16">
        <v>12</v>
      </c>
      <c r="D3" s="16"/>
      <c r="E3" s="16">
        <v>12</v>
      </c>
      <c r="F3" s="18">
        <v>20</v>
      </c>
      <c r="G3" s="16">
        <v>12</v>
      </c>
      <c r="H3" s="16"/>
      <c r="I3" s="16">
        <v>12</v>
      </c>
      <c r="J3" s="16">
        <v>18</v>
      </c>
      <c r="K3" s="16">
        <v>13</v>
      </c>
      <c r="M3" s="16">
        <v>1</v>
      </c>
      <c r="N3" s="16">
        <v>22.5</v>
      </c>
      <c r="O3" s="16">
        <v>8</v>
      </c>
    </row>
    <row r="4" spans="1:15" ht="12.75" customHeight="1" x14ac:dyDescent="0.25">
      <c r="A4" s="17">
        <v>2</v>
      </c>
      <c r="B4" s="18">
        <v>20</v>
      </c>
      <c r="C4" s="16">
        <v>5</v>
      </c>
      <c r="D4" s="16"/>
      <c r="E4" s="16">
        <v>12</v>
      </c>
      <c r="F4" s="18">
        <v>21</v>
      </c>
      <c r="G4" s="16">
        <v>6</v>
      </c>
      <c r="H4" s="16"/>
      <c r="I4" s="16">
        <v>9</v>
      </c>
      <c r="J4" s="16">
        <v>17.25</v>
      </c>
      <c r="K4" s="16">
        <v>13</v>
      </c>
      <c r="M4" s="16">
        <v>12</v>
      </c>
      <c r="N4" s="16">
        <v>22</v>
      </c>
      <c r="O4" s="16">
        <v>7</v>
      </c>
    </row>
    <row r="5" spans="1:15" ht="12.75" customHeight="1" x14ac:dyDescent="0.25">
      <c r="A5" s="17">
        <v>1</v>
      </c>
      <c r="B5" s="18">
        <v>21</v>
      </c>
      <c r="C5" s="16">
        <v>12</v>
      </c>
      <c r="D5" s="17"/>
      <c r="E5" s="16">
        <v>1</v>
      </c>
      <c r="F5" s="18">
        <v>20.75</v>
      </c>
      <c r="G5" s="16">
        <v>5</v>
      </c>
      <c r="H5" s="16"/>
      <c r="I5" s="16">
        <v>1</v>
      </c>
      <c r="J5" s="16">
        <v>19</v>
      </c>
      <c r="K5" s="16">
        <v>6</v>
      </c>
      <c r="M5" s="16">
        <v>2</v>
      </c>
      <c r="N5" s="16">
        <v>22</v>
      </c>
      <c r="O5" s="16">
        <v>12</v>
      </c>
    </row>
    <row r="6" spans="1:15" ht="12.75" customHeight="1" x14ac:dyDescent="0.25">
      <c r="A6" s="17">
        <v>10</v>
      </c>
      <c r="B6" s="18">
        <v>20</v>
      </c>
      <c r="C6" s="16">
        <v>8</v>
      </c>
      <c r="D6" s="17"/>
      <c r="E6" s="16">
        <v>2</v>
      </c>
      <c r="F6" s="18">
        <v>20</v>
      </c>
      <c r="G6" s="16">
        <v>9</v>
      </c>
      <c r="H6" s="16"/>
      <c r="I6" s="16">
        <v>10</v>
      </c>
      <c r="J6" s="16">
        <v>18.5</v>
      </c>
      <c r="K6" s="16">
        <v>12</v>
      </c>
      <c r="M6" s="16">
        <v>1</v>
      </c>
      <c r="N6" s="16">
        <v>22</v>
      </c>
      <c r="O6" s="16">
        <v>6</v>
      </c>
    </row>
    <row r="7" spans="1:15" ht="12.75" customHeight="1" x14ac:dyDescent="0.25">
      <c r="A7" s="17">
        <v>1</v>
      </c>
      <c r="B7" s="18">
        <v>20</v>
      </c>
      <c r="C7" s="16">
        <v>13</v>
      </c>
      <c r="D7" s="17"/>
      <c r="E7" s="16">
        <v>10</v>
      </c>
      <c r="F7" s="18">
        <v>20.5</v>
      </c>
      <c r="G7" s="16">
        <v>5</v>
      </c>
      <c r="H7" s="16"/>
      <c r="I7" s="16">
        <v>1</v>
      </c>
      <c r="J7" s="16">
        <v>18.75</v>
      </c>
      <c r="K7" s="16">
        <v>1</v>
      </c>
      <c r="M7" s="16">
        <v>1</v>
      </c>
      <c r="N7" s="16">
        <v>22</v>
      </c>
      <c r="O7" s="16">
        <v>14</v>
      </c>
    </row>
    <row r="8" spans="1:15" ht="12.75" customHeight="1" x14ac:dyDescent="0.25">
      <c r="A8" s="17">
        <v>8</v>
      </c>
      <c r="B8" s="18">
        <v>21</v>
      </c>
      <c r="C8" s="16">
        <v>10</v>
      </c>
      <c r="D8" s="17"/>
      <c r="E8" s="16">
        <v>12</v>
      </c>
      <c r="F8" s="18">
        <v>20.5</v>
      </c>
      <c r="G8" s="16">
        <v>7</v>
      </c>
      <c r="H8" s="16"/>
      <c r="I8" s="16">
        <v>14</v>
      </c>
      <c r="J8" s="16">
        <v>18.75</v>
      </c>
      <c r="K8" s="16">
        <v>5</v>
      </c>
      <c r="M8" s="16">
        <v>10</v>
      </c>
      <c r="N8" s="16">
        <v>22.5</v>
      </c>
      <c r="O8" s="16">
        <v>5</v>
      </c>
    </row>
    <row r="9" spans="1:15" ht="12.75" customHeight="1" x14ac:dyDescent="0.25">
      <c r="A9" s="17">
        <v>12</v>
      </c>
      <c r="B9" s="18">
        <v>21.5</v>
      </c>
      <c r="C9" s="16">
        <v>1</v>
      </c>
      <c r="D9" s="17"/>
      <c r="E9" s="16">
        <v>10</v>
      </c>
      <c r="F9" s="18">
        <v>20.5</v>
      </c>
      <c r="G9" s="16">
        <v>8</v>
      </c>
      <c r="H9" s="16"/>
      <c r="I9" s="16">
        <v>2</v>
      </c>
      <c r="J9" s="16">
        <v>18.75</v>
      </c>
      <c r="K9" s="16">
        <v>4</v>
      </c>
      <c r="M9" s="16">
        <v>6</v>
      </c>
      <c r="N9" s="16">
        <v>22.5</v>
      </c>
      <c r="O9" s="16">
        <v>13</v>
      </c>
    </row>
    <row r="10" spans="1:15" ht="12.75" customHeight="1" x14ac:dyDescent="0.25">
      <c r="A10" s="17">
        <v>4</v>
      </c>
      <c r="B10" s="18">
        <v>21</v>
      </c>
      <c r="C10" s="16">
        <v>5</v>
      </c>
      <c r="D10" s="17"/>
      <c r="E10" s="16">
        <v>5</v>
      </c>
      <c r="F10" s="18">
        <v>21</v>
      </c>
      <c r="G10" s="16">
        <v>8</v>
      </c>
      <c r="H10" s="16"/>
      <c r="I10" s="16">
        <v>5</v>
      </c>
      <c r="J10" s="16">
        <v>19.5</v>
      </c>
      <c r="K10" s="16">
        <v>8</v>
      </c>
      <c r="M10" s="16">
        <v>5</v>
      </c>
      <c r="N10" s="16">
        <v>22</v>
      </c>
      <c r="O10" s="16">
        <v>9</v>
      </c>
    </row>
    <row r="11" spans="1:15" ht="12.75" customHeight="1" x14ac:dyDescent="0.25">
      <c r="A11" s="17">
        <v>6</v>
      </c>
      <c r="B11" s="18">
        <v>20</v>
      </c>
      <c r="C11" s="16">
        <v>9</v>
      </c>
      <c r="D11" s="17"/>
      <c r="E11" s="16">
        <v>6</v>
      </c>
      <c r="F11" s="18">
        <v>20.5</v>
      </c>
      <c r="G11" s="16">
        <v>14</v>
      </c>
      <c r="H11" s="16"/>
      <c r="I11" s="16">
        <v>5</v>
      </c>
      <c r="J11" s="16">
        <v>19</v>
      </c>
      <c r="K11" s="16">
        <v>14</v>
      </c>
      <c r="M11" s="16">
        <v>10</v>
      </c>
      <c r="N11" s="16">
        <v>22</v>
      </c>
      <c r="O11" s="16">
        <v>10</v>
      </c>
    </row>
    <row r="12" spans="1:15" ht="12.75" customHeight="1" x14ac:dyDescent="0.25">
      <c r="A12" s="17">
        <v>10</v>
      </c>
      <c r="B12" s="18">
        <v>20.5</v>
      </c>
      <c r="C12" s="16">
        <v>2</v>
      </c>
      <c r="D12" s="17"/>
      <c r="E12" s="16">
        <v>3</v>
      </c>
      <c r="F12" s="18">
        <v>21</v>
      </c>
      <c r="G12" s="16">
        <v>1</v>
      </c>
      <c r="H12" s="16"/>
      <c r="I12" s="16">
        <v>6</v>
      </c>
      <c r="J12" s="16">
        <v>18.75</v>
      </c>
      <c r="K12" s="16">
        <v>2</v>
      </c>
      <c r="M12" s="16">
        <v>8</v>
      </c>
      <c r="N12" s="16">
        <v>22.25</v>
      </c>
      <c r="O12" s="16">
        <v>11</v>
      </c>
    </row>
    <row r="13" spans="1:15" ht="12.75" customHeight="1" x14ac:dyDescent="0.25">
      <c r="A13" s="17">
        <v>5</v>
      </c>
      <c r="B13" s="18">
        <v>21</v>
      </c>
      <c r="C13" s="16">
        <v>14</v>
      </c>
      <c r="D13" s="17"/>
      <c r="E13" s="16">
        <v>1</v>
      </c>
      <c r="F13" s="18">
        <v>21</v>
      </c>
      <c r="G13" s="16">
        <v>11</v>
      </c>
      <c r="H13" s="16"/>
      <c r="I13" s="16">
        <v>11</v>
      </c>
      <c r="J13" s="16">
        <v>19</v>
      </c>
      <c r="K13" s="16">
        <v>11</v>
      </c>
      <c r="M13" s="16">
        <v>14</v>
      </c>
      <c r="N13" s="16">
        <v>23</v>
      </c>
      <c r="O13" s="16">
        <v>3</v>
      </c>
    </row>
    <row r="14" spans="1:15" ht="12.75" customHeight="1" x14ac:dyDescent="0.25">
      <c r="A14" s="17">
        <v>3</v>
      </c>
      <c r="B14" s="18">
        <v>21</v>
      </c>
      <c r="C14" s="16">
        <v>13</v>
      </c>
      <c r="D14" s="17"/>
      <c r="E14" s="16">
        <v>11</v>
      </c>
      <c r="F14" s="18">
        <v>20.5</v>
      </c>
      <c r="G14" s="16">
        <v>10</v>
      </c>
      <c r="H14" s="16"/>
      <c r="I14" s="16">
        <v>7</v>
      </c>
      <c r="J14" s="16">
        <v>19</v>
      </c>
      <c r="K14" s="16">
        <v>9</v>
      </c>
      <c r="M14" s="16">
        <v>14</v>
      </c>
      <c r="N14" s="16">
        <v>24</v>
      </c>
      <c r="O14" s="16">
        <v>8</v>
      </c>
    </row>
    <row r="15" spans="1:15" ht="12.75" customHeight="1" x14ac:dyDescent="0.25">
      <c r="A15" s="17">
        <v>11</v>
      </c>
      <c r="B15" s="18">
        <v>20.5</v>
      </c>
      <c r="C15" s="16">
        <v>10</v>
      </c>
      <c r="D15" s="16"/>
      <c r="E15" s="16">
        <v>11</v>
      </c>
      <c r="F15" s="18">
        <v>20.5</v>
      </c>
      <c r="G15" s="16">
        <v>4</v>
      </c>
      <c r="H15" s="16"/>
      <c r="I15" s="16"/>
      <c r="J15" s="16"/>
      <c r="K15" s="16"/>
      <c r="M15" s="16">
        <v>7</v>
      </c>
      <c r="N15" s="16">
        <v>34</v>
      </c>
      <c r="O15" s="16">
        <v>13</v>
      </c>
    </row>
    <row r="16" spans="1:15" ht="12.75" customHeight="1" x14ac:dyDescent="0.25">
      <c r="A16" s="17">
        <v>12</v>
      </c>
      <c r="B16" s="18">
        <v>21</v>
      </c>
      <c r="C16" s="16">
        <v>6</v>
      </c>
      <c r="D16" s="16"/>
      <c r="E16" s="16">
        <v>7</v>
      </c>
      <c r="F16" s="18">
        <v>30</v>
      </c>
      <c r="G16" s="16">
        <v>8</v>
      </c>
      <c r="H16" s="16"/>
      <c r="I16" s="16"/>
      <c r="J16" s="16"/>
      <c r="K16" s="16"/>
      <c r="M16" s="16">
        <v>11</v>
      </c>
      <c r="N16" s="16">
        <v>22.5</v>
      </c>
      <c r="O16" s="16">
        <v>2</v>
      </c>
    </row>
    <row r="17" spans="1:15" ht="12.75" customHeight="1" x14ac:dyDescent="0.25">
      <c r="A17" s="17">
        <v>7</v>
      </c>
      <c r="B17" s="18">
        <v>20.5</v>
      </c>
      <c r="C17" s="16">
        <v>3</v>
      </c>
      <c r="D17" s="16"/>
      <c r="E17" s="16">
        <v>1</v>
      </c>
      <c r="F17" s="18">
        <v>21</v>
      </c>
      <c r="G17" s="16">
        <v>14</v>
      </c>
      <c r="H17" s="16"/>
      <c r="I17" s="16"/>
      <c r="J17" s="16"/>
      <c r="K17" s="16"/>
      <c r="M17" s="16">
        <v>3</v>
      </c>
      <c r="N17" s="16">
        <v>22.5</v>
      </c>
      <c r="O17" s="16">
        <v>4</v>
      </c>
    </row>
    <row r="18" spans="1:15" ht="12.75" customHeight="1" x14ac:dyDescent="0.25">
      <c r="A18" s="17">
        <v>9</v>
      </c>
      <c r="B18" s="18">
        <v>20.75</v>
      </c>
      <c r="C18" s="16">
        <v>7</v>
      </c>
      <c r="D18" s="16"/>
      <c r="E18" s="16">
        <v>6</v>
      </c>
      <c r="F18" s="18">
        <v>20.75</v>
      </c>
      <c r="G18" s="16">
        <v>2</v>
      </c>
      <c r="H18" s="16"/>
      <c r="I18" s="16"/>
      <c r="J18" s="16"/>
      <c r="K18" s="16"/>
      <c r="M18" s="16"/>
      <c r="N18" s="16"/>
      <c r="O18" s="16"/>
    </row>
    <row r="19" spans="1:15" ht="12.75" customHeight="1" x14ac:dyDescent="0.25">
      <c r="A19" s="17">
        <v>1</v>
      </c>
      <c r="B19" s="18">
        <v>20.25</v>
      </c>
      <c r="C19" s="16">
        <v>11</v>
      </c>
      <c r="D19" s="16"/>
      <c r="E19" s="16">
        <v>4</v>
      </c>
      <c r="F19" s="18">
        <v>20.5</v>
      </c>
      <c r="G19" s="16">
        <v>13</v>
      </c>
      <c r="H19" s="16"/>
      <c r="I19" s="16"/>
      <c r="J19" s="16"/>
      <c r="K19" s="16"/>
      <c r="M19" s="16"/>
      <c r="N19" s="16"/>
      <c r="O19" s="16"/>
    </row>
    <row r="20" spans="1:15" ht="12.75" customHeight="1" x14ac:dyDescent="0.25">
      <c r="A20" s="17">
        <v>5</v>
      </c>
      <c r="B20" s="18">
        <v>21</v>
      </c>
      <c r="C20" s="16">
        <v>3</v>
      </c>
      <c r="D20" s="16"/>
      <c r="E20" s="16">
        <v>8</v>
      </c>
      <c r="F20" s="18">
        <v>20.75</v>
      </c>
      <c r="G20" s="16">
        <v>3</v>
      </c>
      <c r="H20" s="16"/>
      <c r="I20" s="16"/>
      <c r="J20" s="16"/>
      <c r="K20" s="16"/>
      <c r="M20" s="16"/>
      <c r="N20" s="16"/>
      <c r="O20" s="16"/>
    </row>
    <row r="21" spans="1:15" ht="12.75" customHeight="1" x14ac:dyDescent="0.25">
      <c r="A21" s="17"/>
      <c r="B21" s="18"/>
      <c r="C21" s="16"/>
      <c r="D21" s="16"/>
      <c r="E21" s="16">
        <v>4</v>
      </c>
      <c r="F21" s="18">
        <v>20.5</v>
      </c>
      <c r="G21" s="16">
        <v>13</v>
      </c>
      <c r="H21" s="16"/>
      <c r="I21" s="16"/>
      <c r="J21" s="16"/>
      <c r="K21" s="16"/>
      <c r="M21" s="16"/>
      <c r="N21" s="16"/>
      <c r="O21" s="16"/>
    </row>
    <row r="22" spans="1:15" ht="12.75" customHeight="1" x14ac:dyDescent="0.25">
      <c r="A22" s="17"/>
      <c r="B22" s="18"/>
      <c r="C22" s="16"/>
      <c r="D22" s="16"/>
      <c r="E22" s="16">
        <v>8</v>
      </c>
      <c r="F22" s="18">
        <v>20</v>
      </c>
      <c r="G22" s="16">
        <v>3</v>
      </c>
      <c r="H22" s="16"/>
      <c r="I22" s="16"/>
      <c r="J22" s="16"/>
      <c r="K22" s="16"/>
      <c r="M22" s="16"/>
      <c r="N22" s="16"/>
      <c r="O22" s="16"/>
    </row>
    <row r="23" spans="1:15" ht="12.75" customHeight="1" x14ac:dyDescent="0.25">
      <c r="A23" s="17"/>
      <c r="B23" s="18"/>
      <c r="C23" s="16"/>
      <c r="D23" s="16"/>
      <c r="E23" s="16"/>
      <c r="F23" s="18"/>
      <c r="G23" s="16"/>
      <c r="H23" s="16"/>
      <c r="I23" s="16"/>
      <c r="J23" s="16"/>
      <c r="K23" s="16"/>
      <c r="M23" s="16"/>
      <c r="N23" s="16"/>
      <c r="O23" s="16"/>
    </row>
    <row r="24" spans="1:15" ht="12.75" customHeight="1" x14ac:dyDescent="0.25">
      <c r="A24" s="17"/>
      <c r="B24" s="18"/>
      <c r="C24" s="16"/>
      <c r="D24" s="16"/>
      <c r="E24" s="16"/>
      <c r="F24" s="18"/>
      <c r="G24" s="16"/>
      <c r="H24" s="16"/>
      <c r="I24" s="16"/>
      <c r="J24" s="16"/>
      <c r="K24" s="16"/>
      <c r="M24" s="16"/>
      <c r="N24" s="16"/>
      <c r="O24" s="16"/>
    </row>
    <row r="25" spans="1:15" ht="12.75" customHeight="1" x14ac:dyDescent="0.25">
      <c r="A25" s="17"/>
      <c r="B25" s="18"/>
      <c r="C25" s="16"/>
      <c r="D25" s="16"/>
      <c r="E25" s="16"/>
      <c r="F25" s="18"/>
      <c r="G25" s="16"/>
      <c r="H25" s="16"/>
      <c r="I25" s="16"/>
      <c r="J25" s="16"/>
      <c r="K25" s="16"/>
      <c r="M25" s="16"/>
      <c r="N25" s="16"/>
      <c r="O25" s="16"/>
    </row>
    <row r="26" spans="1:15" ht="12.75" customHeight="1" x14ac:dyDescent="0.25">
      <c r="A26" s="17"/>
      <c r="B26" s="18"/>
      <c r="C26" s="16"/>
      <c r="D26" s="16"/>
      <c r="E26" s="16"/>
      <c r="F26" s="18"/>
      <c r="G26" s="16"/>
      <c r="H26" s="16"/>
      <c r="I26" s="16"/>
      <c r="J26" s="16"/>
      <c r="K26" s="16"/>
      <c r="M26" s="16"/>
      <c r="N26" s="16"/>
      <c r="O26" s="16"/>
    </row>
    <row r="27" spans="1:15" ht="12.75" customHeight="1" x14ac:dyDescent="0.25">
      <c r="A27" s="17"/>
      <c r="B27" s="18"/>
      <c r="C27" s="16"/>
      <c r="D27" s="16"/>
      <c r="E27" s="16"/>
      <c r="F27" s="18"/>
      <c r="G27" s="16"/>
      <c r="H27" s="16"/>
      <c r="I27" s="16"/>
      <c r="J27" s="16"/>
      <c r="K27" s="16"/>
      <c r="M27" s="16"/>
      <c r="N27" s="16"/>
      <c r="O27" s="16"/>
    </row>
    <row r="28" spans="1:15" ht="12.75" customHeight="1" x14ac:dyDescent="0.25">
      <c r="A28" s="17"/>
      <c r="B28" s="18"/>
      <c r="C28" s="16"/>
      <c r="D28" s="16"/>
      <c r="E28" s="17"/>
      <c r="F28" s="18"/>
      <c r="G28" s="16"/>
      <c r="H28" s="16"/>
      <c r="I28" s="16"/>
      <c r="J28" s="16"/>
      <c r="K28" s="16"/>
      <c r="M28" s="16"/>
      <c r="N28" s="16"/>
      <c r="O28" s="16"/>
    </row>
    <row r="29" spans="1:15" ht="12.75" customHeight="1" x14ac:dyDescent="0.25">
      <c r="A29" s="17"/>
      <c r="B29" s="18"/>
      <c r="C29" s="16"/>
      <c r="D29" s="16"/>
      <c r="E29" s="16"/>
      <c r="F29" s="18"/>
      <c r="G29" s="16"/>
      <c r="H29" s="16"/>
      <c r="I29" s="16"/>
      <c r="J29" s="16"/>
      <c r="K29" s="16"/>
      <c r="M29" s="16"/>
      <c r="N29" s="16"/>
      <c r="O29" s="16"/>
    </row>
    <row r="30" spans="1:15" ht="12.75" customHeight="1" x14ac:dyDescent="0.25">
      <c r="A30" s="17"/>
      <c r="B30" s="18"/>
      <c r="C30" s="16"/>
      <c r="D30" s="16"/>
      <c r="E30" s="16"/>
      <c r="F30" s="18"/>
      <c r="G30" s="16"/>
      <c r="H30" s="16"/>
      <c r="I30" s="16"/>
      <c r="J30" s="16"/>
      <c r="K30" s="16"/>
      <c r="M30" s="16"/>
      <c r="N30" s="16"/>
      <c r="O30" s="16"/>
    </row>
    <row r="31" spans="1:15" ht="12.75" customHeight="1" x14ac:dyDescent="0.25">
      <c r="A31" s="17"/>
      <c r="B31" s="18"/>
      <c r="C31" s="16"/>
      <c r="D31" s="16"/>
      <c r="E31" s="16"/>
      <c r="F31" s="18"/>
      <c r="G31" s="16"/>
      <c r="H31" s="16"/>
      <c r="I31" s="16"/>
      <c r="J31" s="16"/>
      <c r="K31" s="16"/>
      <c r="M31" s="16"/>
      <c r="N31" s="16"/>
      <c r="O31" s="16"/>
    </row>
    <row r="32" spans="1:15" ht="12.75" customHeight="1" x14ac:dyDescent="0.25">
      <c r="A32" s="17"/>
      <c r="B32" s="18"/>
      <c r="C32" s="16"/>
      <c r="D32" s="16"/>
      <c r="E32" s="16"/>
      <c r="F32" s="18"/>
      <c r="G32" s="16"/>
      <c r="H32" s="16"/>
      <c r="I32" s="16"/>
      <c r="J32" s="16"/>
      <c r="K32" s="16"/>
      <c r="M32" s="16"/>
      <c r="N32" s="16"/>
      <c r="O32" s="16"/>
    </row>
    <row r="33" spans="1:15" ht="12.75" customHeight="1" x14ac:dyDescent="0.25">
      <c r="A33" s="17"/>
      <c r="B33" s="18"/>
      <c r="C33" s="16"/>
      <c r="D33" s="16"/>
      <c r="E33" s="16"/>
      <c r="F33" s="18"/>
      <c r="G33" s="16"/>
      <c r="H33" s="16"/>
      <c r="I33" s="16"/>
      <c r="J33" s="16"/>
      <c r="K33" s="16"/>
      <c r="M33" s="16"/>
      <c r="N33" s="16"/>
      <c r="O33" s="16"/>
    </row>
    <row r="34" spans="1:15" ht="12.75" customHeight="1" x14ac:dyDescent="0.25">
      <c r="A34" s="17"/>
      <c r="B34" s="18"/>
      <c r="C34" s="16"/>
      <c r="D34" s="16"/>
      <c r="E34" s="17"/>
      <c r="F34" s="18"/>
      <c r="G34" s="16"/>
      <c r="H34" s="16"/>
      <c r="I34" s="17"/>
      <c r="J34" s="16"/>
      <c r="K34" s="16"/>
      <c r="M34" s="17"/>
      <c r="N34" s="16"/>
      <c r="O34" s="16"/>
    </row>
    <row r="35" spans="1:15" ht="12.75" customHeight="1" x14ac:dyDescent="0.25">
      <c r="A35" s="16"/>
      <c r="B35" s="18">
        <f>AVERAGE(B3:B34)</f>
        <v>20.611111111111111</v>
      </c>
      <c r="C35" s="16"/>
      <c r="D35" s="16"/>
      <c r="E35" s="16"/>
      <c r="F35" s="18">
        <f>AVERAGE(F3:F34)</f>
        <v>21.0625</v>
      </c>
      <c r="G35" s="16"/>
      <c r="H35" s="16"/>
      <c r="I35" s="16"/>
      <c r="J35" s="16">
        <f>AVERAGE(J3:J34)</f>
        <v>18.6875</v>
      </c>
      <c r="K35" s="16"/>
      <c r="M35" s="16"/>
      <c r="N35" s="16">
        <f>AVERAGE(N3:N34)</f>
        <v>23.183333333333334</v>
      </c>
      <c r="O35" s="16"/>
    </row>
    <row r="36" spans="1:15" ht="12.75" customHeight="1" x14ac:dyDescent="0.25">
      <c r="A36" s="13"/>
      <c r="E36" s="19"/>
      <c r="F36" s="18"/>
      <c r="I36" s="19"/>
      <c r="J36" s="18"/>
      <c r="K36" s="16"/>
      <c r="M36" s="19"/>
      <c r="N36" s="18"/>
      <c r="O36" s="16"/>
    </row>
    <row r="37" spans="1:15" ht="12.75" customHeight="1" x14ac:dyDescent="0.25">
      <c r="A37" s="19" t="s">
        <v>18</v>
      </c>
      <c r="B37" s="4"/>
      <c r="E37" s="19" t="s">
        <v>18</v>
      </c>
      <c r="F37" s="4"/>
      <c r="I37" s="19" t="s">
        <v>18</v>
      </c>
      <c r="J37" s="4"/>
      <c r="K37" s="16"/>
      <c r="M37" s="19" t="s">
        <v>18</v>
      </c>
      <c r="N37" s="4"/>
      <c r="O37" s="16"/>
    </row>
    <row r="38" spans="1:15" ht="12.75" customHeight="1" x14ac:dyDescent="0.25">
      <c r="A38" s="17" t="s">
        <v>19</v>
      </c>
      <c r="B38" s="4">
        <f>FREQUENCY(B$3:B$34,17)</f>
        <v>0</v>
      </c>
      <c r="E38" s="17" t="s">
        <v>19</v>
      </c>
      <c r="F38" s="4">
        <f>FREQUENCY(F$3:F$34,17)</f>
        <v>0</v>
      </c>
      <c r="I38" s="17" t="s">
        <v>19</v>
      </c>
      <c r="J38" s="4">
        <f>FREQUENCY(J$3:J$34,17)</f>
        <v>0</v>
      </c>
      <c r="K38" s="16"/>
      <c r="M38" s="17" t="s">
        <v>19</v>
      </c>
      <c r="N38" s="4">
        <f>FREQUENCY(N$3:N$34,17)</f>
        <v>0</v>
      </c>
      <c r="O38" s="16"/>
    </row>
    <row r="39" spans="1:15" ht="12.75" customHeight="1" x14ac:dyDescent="0.25">
      <c r="A39" s="17">
        <v>18</v>
      </c>
      <c r="B39" s="4">
        <f>FREQUENCY(B$3:B$34,A39)-FREQUENCY(B$3:B$34,17)</f>
        <v>0</v>
      </c>
      <c r="E39" s="17">
        <v>18</v>
      </c>
      <c r="F39" s="4">
        <f>FREQUENCY(F$3:F$34,E39)-FREQUENCY(F$3:F$34,17)</f>
        <v>0</v>
      </c>
      <c r="I39" s="17">
        <v>18</v>
      </c>
      <c r="J39" s="4">
        <f>FREQUENCY(J$3:J$34,I39)-FREQUENCY(J$3:J$34,17)</f>
        <v>2</v>
      </c>
      <c r="K39" s="16"/>
      <c r="M39" s="17">
        <v>18</v>
      </c>
      <c r="N39" s="4">
        <f>FREQUENCY(N$3:N$34,M39)-FREQUENCY(N$3:N$34,17)</f>
        <v>0</v>
      </c>
      <c r="O39" s="16"/>
    </row>
    <row r="40" spans="1:15" ht="12.75" customHeight="1" x14ac:dyDescent="0.25">
      <c r="A40" s="17">
        <v>19</v>
      </c>
      <c r="B40" s="4">
        <f t="shared" ref="B40:B46" si="0">FREQUENCY(B$3:B$34,A40)-FREQUENCY(B$3:B$34,A39)</f>
        <v>0</v>
      </c>
      <c r="E40" s="17">
        <v>19</v>
      </c>
      <c r="F40" s="4">
        <f t="shared" ref="F40:F46" si="1">FREQUENCY(F$3:F$34,E40)-FREQUENCY(F$3:F$34,E39)</f>
        <v>0</v>
      </c>
      <c r="I40" s="17">
        <v>19</v>
      </c>
      <c r="J40" s="4">
        <f t="shared" ref="J40:J46" si="2">FREQUENCY(J$3:J$34,I40)-FREQUENCY(J$3:J$34,I39)</f>
        <v>9</v>
      </c>
      <c r="K40" s="16"/>
      <c r="M40" s="17">
        <v>19</v>
      </c>
      <c r="N40" s="4">
        <f t="shared" ref="N40:N46" si="3">FREQUENCY(N$3:N$34,M40)-FREQUENCY(N$3:N$34,M39)</f>
        <v>0</v>
      </c>
      <c r="O40" s="16"/>
    </row>
    <row r="41" spans="1:15" ht="12.75" customHeight="1" x14ac:dyDescent="0.25">
      <c r="A41" s="20">
        <v>20</v>
      </c>
      <c r="B41" s="4">
        <f t="shared" si="0"/>
        <v>5</v>
      </c>
      <c r="E41" s="20">
        <v>20</v>
      </c>
      <c r="F41" s="4">
        <f t="shared" si="1"/>
        <v>3</v>
      </c>
      <c r="I41" s="20">
        <v>20</v>
      </c>
      <c r="J41" s="4">
        <f t="shared" si="2"/>
        <v>1</v>
      </c>
      <c r="K41" s="16"/>
      <c r="M41" s="20">
        <v>20</v>
      </c>
      <c r="N41" s="4">
        <f t="shared" si="3"/>
        <v>0</v>
      </c>
      <c r="O41" s="16"/>
    </row>
    <row r="42" spans="1:15" ht="12.75" customHeight="1" x14ac:dyDescent="0.25">
      <c r="A42" s="20">
        <v>21</v>
      </c>
      <c r="B42" s="4">
        <f t="shared" si="0"/>
        <v>12</v>
      </c>
      <c r="E42" s="20">
        <v>21</v>
      </c>
      <c r="F42" s="4">
        <f t="shared" si="1"/>
        <v>16</v>
      </c>
      <c r="I42" s="20">
        <v>21</v>
      </c>
      <c r="J42" s="4">
        <f t="shared" si="2"/>
        <v>0</v>
      </c>
      <c r="M42" s="20">
        <v>21</v>
      </c>
      <c r="N42" s="4">
        <f t="shared" si="3"/>
        <v>0</v>
      </c>
    </row>
    <row r="43" spans="1:15" ht="12.75" customHeight="1" x14ac:dyDescent="0.25">
      <c r="A43" s="20">
        <v>22</v>
      </c>
      <c r="B43" s="4">
        <f t="shared" si="0"/>
        <v>1</v>
      </c>
      <c r="E43" s="20">
        <v>22</v>
      </c>
      <c r="F43" s="4">
        <f t="shared" si="1"/>
        <v>0</v>
      </c>
      <c r="I43" s="20">
        <v>22</v>
      </c>
      <c r="J43" s="4">
        <f t="shared" si="2"/>
        <v>0</v>
      </c>
      <c r="M43" s="20">
        <v>22</v>
      </c>
      <c r="N43" s="4">
        <f t="shared" si="3"/>
        <v>6</v>
      </c>
    </row>
    <row r="44" spans="1:15" ht="12.75" customHeight="1" x14ac:dyDescent="0.25">
      <c r="A44" s="20">
        <v>23</v>
      </c>
      <c r="B44" s="4">
        <f t="shared" si="0"/>
        <v>0</v>
      </c>
      <c r="E44" s="20">
        <v>23</v>
      </c>
      <c r="F44" s="4">
        <f t="shared" si="1"/>
        <v>0</v>
      </c>
      <c r="I44" s="20">
        <v>23</v>
      </c>
      <c r="J44" s="4">
        <f t="shared" si="2"/>
        <v>0</v>
      </c>
      <c r="M44" s="20">
        <v>23</v>
      </c>
      <c r="N44" s="4">
        <f t="shared" si="3"/>
        <v>7</v>
      </c>
    </row>
    <row r="45" spans="1:15" ht="12.75" customHeight="1" x14ac:dyDescent="0.25">
      <c r="A45" s="20">
        <v>24</v>
      </c>
      <c r="B45" s="4">
        <f t="shared" si="0"/>
        <v>0</v>
      </c>
      <c r="E45" s="20">
        <v>24</v>
      </c>
      <c r="F45" s="4">
        <f t="shared" si="1"/>
        <v>0</v>
      </c>
      <c r="I45" s="20">
        <v>24</v>
      </c>
      <c r="J45" s="4">
        <f t="shared" si="2"/>
        <v>0</v>
      </c>
      <c r="M45" s="20">
        <v>24</v>
      </c>
      <c r="N45" s="4">
        <f t="shared" si="3"/>
        <v>1</v>
      </c>
    </row>
    <row r="46" spans="1:15" ht="12.75" customHeight="1" x14ac:dyDescent="0.25">
      <c r="A46" s="20">
        <v>25</v>
      </c>
      <c r="B46" s="4">
        <f t="shared" si="0"/>
        <v>0</v>
      </c>
      <c r="E46" s="20">
        <v>25</v>
      </c>
      <c r="F46" s="4">
        <f t="shared" si="1"/>
        <v>0</v>
      </c>
      <c r="I46" s="20">
        <v>25</v>
      </c>
      <c r="J46" s="4">
        <f t="shared" si="2"/>
        <v>0</v>
      </c>
      <c r="M46" s="20">
        <v>25</v>
      </c>
      <c r="N46" s="4">
        <f t="shared" si="3"/>
        <v>0</v>
      </c>
    </row>
    <row r="47" spans="1:15" ht="12.75" customHeight="1" x14ac:dyDescent="0.25">
      <c r="A47" s="20" t="s">
        <v>20</v>
      </c>
      <c r="B47" s="4">
        <f>FREQUENCY(B$3:B$34,45)-FREQUENCY(B$3:B$34,A46)</f>
        <v>0</v>
      </c>
      <c r="E47" s="20" t="s">
        <v>20</v>
      </c>
      <c r="F47" s="4">
        <f>FREQUENCY(F$3:F$34,45)-FREQUENCY(F$3:F$34,E46)</f>
        <v>1</v>
      </c>
      <c r="I47" s="20" t="s">
        <v>20</v>
      </c>
      <c r="J47" s="4">
        <f>FREQUENCY(J$3:J$34,45)-FREQUENCY(J$3:J$34,I46)</f>
        <v>0</v>
      </c>
      <c r="M47" s="20" t="s">
        <v>20</v>
      </c>
      <c r="N47" s="4">
        <f>FREQUENCY(N$3:N$34,45)-FREQUENCY(N$3:N$34,M46)</f>
        <v>1</v>
      </c>
    </row>
    <row r="48" spans="1:15" ht="12.75" customHeight="1" x14ac:dyDescent="0.25">
      <c r="A48" s="20" t="s">
        <v>21</v>
      </c>
      <c r="B48" s="4">
        <f>SUM(B38:B47)</f>
        <v>18</v>
      </c>
      <c r="E48" s="20" t="s">
        <v>21</v>
      </c>
      <c r="F48" s="4">
        <f>SUM(F38:F47)</f>
        <v>20</v>
      </c>
      <c r="I48" s="20" t="s">
        <v>21</v>
      </c>
      <c r="J48" s="4">
        <f>SUM(J38:J47)</f>
        <v>12</v>
      </c>
      <c r="M48" s="20" t="s">
        <v>21</v>
      </c>
      <c r="N48" s="4">
        <f>SUM(N38:N47)</f>
        <v>15</v>
      </c>
    </row>
    <row r="49" spans="5:14" ht="12.75" customHeight="1" x14ac:dyDescent="0.25">
      <c r="E49" s="11"/>
      <c r="F49" s="12"/>
      <c r="I49" s="11"/>
      <c r="J49" s="12"/>
      <c r="M49" s="14"/>
      <c r="N49" s="12"/>
    </row>
    <row r="50" spans="5:14" ht="12.75" customHeight="1" x14ac:dyDescent="0.25">
      <c r="E50" s="11"/>
      <c r="F50" s="12"/>
      <c r="I50" s="11"/>
      <c r="J50" s="12"/>
      <c r="M50" s="14"/>
      <c r="N50" s="12"/>
    </row>
    <row r="51" spans="5:14" ht="12.75" customHeight="1" x14ac:dyDescent="0.25">
      <c r="M51" s="14"/>
      <c r="N51" s="12"/>
    </row>
    <row r="52" spans="5:14" ht="12.75" customHeight="1" x14ac:dyDescent="0.25">
      <c r="M52" s="11"/>
      <c r="N52" s="12"/>
    </row>
    <row r="53" spans="5:14" ht="12.75" customHeight="1" x14ac:dyDescent="0.25">
      <c r="M53" s="11"/>
      <c r="N53" s="12"/>
    </row>
    <row r="54" spans="5:14" ht="12.75" customHeight="1" x14ac:dyDescent="0.25">
      <c r="M54" s="11"/>
      <c r="N54" s="12"/>
    </row>
    <row r="55" spans="5:14" ht="12.75" customHeight="1" x14ac:dyDescent="0.25">
      <c r="M55" s="11"/>
      <c r="N55" s="12"/>
    </row>
    <row r="56" spans="5:14" ht="12.75" customHeight="1" x14ac:dyDescent="0.25">
      <c r="M56" s="11"/>
      <c r="N56" s="12"/>
    </row>
    <row r="57" spans="5:14" ht="12.75" customHeight="1" x14ac:dyDescent="0.25">
      <c r="M57" s="11"/>
      <c r="N57" s="12"/>
    </row>
    <row r="58" spans="5:14" ht="12.75" customHeight="1" x14ac:dyDescent="0.25">
      <c r="M58" s="11"/>
      <c r="N58" s="12"/>
    </row>
    <row r="59" spans="5:14" ht="12.75" customHeight="1" x14ac:dyDescent="0.25">
      <c r="M59" s="11"/>
      <c r="N59" s="12"/>
    </row>
    <row r="60" spans="5:14" ht="12.75" customHeight="1" x14ac:dyDescent="0.25"/>
    <row r="61" spans="5:14" ht="12.75" customHeight="1" x14ac:dyDescent="0.25"/>
    <row r="62" spans="5:14" ht="12.75" customHeight="1" x14ac:dyDescent="0.25"/>
    <row r="63" spans="5:14" ht="12.75" customHeight="1" x14ac:dyDescent="0.25"/>
    <row r="64" spans="5:1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</sheetData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J53"/>
  <sheetViews>
    <sheetView workbookViewId="0">
      <selection activeCell="J19" sqref="J19"/>
    </sheetView>
  </sheetViews>
  <sheetFormatPr defaultRowHeight="12.75" x14ac:dyDescent="0.2"/>
  <cols>
    <col min="2" max="4" width="9.140625" style="4"/>
    <col min="5" max="5" width="9.140625" style="5"/>
    <col min="9" max="9" width="9.140625" style="5"/>
  </cols>
  <sheetData>
    <row r="1" spans="1:10" x14ac:dyDescent="0.2">
      <c r="A1" t="s">
        <v>3</v>
      </c>
      <c r="C1" s="4" t="s">
        <v>10</v>
      </c>
      <c r="D1">
        <v>4</v>
      </c>
      <c r="E1" s="5" t="s">
        <v>5</v>
      </c>
      <c r="G1" t="s">
        <v>10</v>
      </c>
      <c r="H1">
        <v>4</v>
      </c>
      <c r="I1" s="5" t="s">
        <v>14</v>
      </c>
    </row>
    <row r="2" spans="1:10" x14ac:dyDescent="0.2">
      <c r="A2" t="s">
        <v>4</v>
      </c>
      <c r="B2" t="s">
        <v>2</v>
      </c>
      <c r="C2" t="s">
        <v>6</v>
      </c>
      <c r="D2" t="s">
        <v>9</v>
      </c>
      <c r="E2" s="5" t="s">
        <v>4</v>
      </c>
      <c r="F2" t="s">
        <v>2</v>
      </c>
      <c r="G2" t="s">
        <v>6</v>
      </c>
      <c r="H2" t="s">
        <v>9</v>
      </c>
      <c r="I2" s="5" t="s">
        <v>15</v>
      </c>
    </row>
    <row r="3" spans="1:10" x14ac:dyDescent="0.2">
      <c r="A3" s="1">
        <v>1</v>
      </c>
      <c r="B3" s="1">
        <v>35</v>
      </c>
      <c r="C3" s="1">
        <f t="shared" ref="C3:C10" si="0">$J$6</f>
        <v>3</v>
      </c>
      <c r="D3" s="1">
        <f>B3-$D$1</f>
        <v>31</v>
      </c>
      <c r="E3" s="3">
        <v>15</v>
      </c>
      <c r="F3" s="1">
        <v>35</v>
      </c>
      <c r="G3" s="1">
        <f t="shared" ref="G3:G11" si="1">$J$15*3+$J$16*3+$J$17*3+$J$18*3+$J$19*3</f>
        <v>42</v>
      </c>
      <c r="H3" s="1">
        <f>F3+$H$1</f>
        <v>39</v>
      </c>
      <c r="I3" s="5" t="s">
        <v>16</v>
      </c>
    </row>
    <row r="4" spans="1:10" x14ac:dyDescent="0.2">
      <c r="A4" s="1">
        <v>1</v>
      </c>
      <c r="B4" s="1">
        <v>34</v>
      </c>
      <c r="C4" s="1">
        <f t="shared" si="0"/>
        <v>3</v>
      </c>
      <c r="D4" s="1">
        <f>B4-$D$1</f>
        <v>30</v>
      </c>
      <c r="E4" s="3">
        <v>15</v>
      </c>
      <c r="F4" s="1">
        <v>34</v>
      </c>
      <c r="G4" s="1">
        <f t="shared" si="1"/>
        <v>42</v>
      </c>
      <c r="H4" s="1">
        <f>F4+$H$1</f>
        <v>38</v>
      </c>
      <c r="I4" s="6" t="s">
        <v>7</v>
      </c>
      <c r="J4" s="2" t="s">
        <v>6</v>
      </c>
    </row>
    <row r="5" spans="1:10" x14ac:dyDescent="0.2">
      <c r="A5" s="1">
        <v>1</v>
      </c>
      <c r="B5" s="1">
        <v>33</v>
      </c>
      <c r="C5" s="1">
        <f t="shared" si="0"/>
        <v>3</v>
      </c>
      <c r="D5" s="1">
        <f t="shared" ref="D5:D49" si="2">B5-$D$1</f>
        <v>29</v>
      </c>
      <c r="E5" s="3">
        <v>15</v>
      </c>
      <c r="F5" s="1">
        <v>33</v>
      </c>
      <c r="G5" s="1">
        <f t="shared" si="1"/>
        <v>42</v>
      </c>
      <c r="H5" s="1">
        <f>F5+$H$1</f>
        <v>37</v>
      </c>
      <c r="I5" s="5">
        <v>1</v>
      </c>
      <c r="J5" s="7">
        <v>3</v>
      </c>
    </row>
    <row r="6" spans="1:10" x14ac:dyDescent="0.2">
      <c r="A6" s="1">
        <v>1</v>
      </c>
      <c r="B6" s="1">
        <v>32</v>
      </c>
      <c r="C6" s="1">
        <f t="shared" si="0"/>
        <v>3</v>
      </c>
      <c r="D6" s="1">
        <f t="shared" si="2"/>
        <v>28</v>
      </c>
      <c r="E6" s="3">
        <v>15</v>
      </c>
      <c r="F6" s="1">
        <v>32</v>
      </c>
      <c r="G6" s="1">
        <f t="shared" si="1"/>
        <v>42</v>
      </c>
      <c r="H6" s="1">
        <f t="shared" ref="H6:H53" si="3">F6+$H$1</f>
        <v>36</v>
      </c>
      <c r="I6" s="5">
        <v>2</v>
      </c>
      <c r="J6" s="8">
        <v>3</v>
      </c>
    </row>
    <row r="7" spans="1:10" x14ac:dyDescent="0.2">
      <c r="A7" s="1">
        <v>1</v>
      </c>
      <c r="B7" s="1">
        <v>31</v>
      </c>
      <c r="C7" s="1">
        <f t="shared" si="0"/>
        <v>3</v>
      </c>
      <c r="D7" s="1">
        <f t="shared" si="2"/>
        <v>27</v>
      </c>
      <c r="E7" s="3">
        <v>15</v>
      </c>
      <c r="F7" s="1">
        <v>31</v>
      </c>
      <c r="G7" s="1">
        <f t="shared" si="1"/>
        <v>42</v>
      </c>
      <c r="H7" s="1">
        <f t="shared" si="3"/>
        <v>35</v>
      </c>
      <c r="I7" s="5">
        <v>3</v>
      </c>
      <c r="J7" s="8">
        <v>3</v>
      </c>
    </row>
    <row r="8" spans="1:10" x14ac:dyDescent="0.2">
      <c r="A8" s="1">
        <v>1</v>
      </c>
      <c r="B8" s="1">
        <v>30</v>
      </c>
      <c r="C8" s="1">
        <f t="shared" si="0"/>
        <v>3</v>
      </c>
      <c r="D8" s="1">
        <f t="shared" si="2"/>
        <v>26</v>
      </c>
      <c r="E8" s="3">
        <v>15</v>
      </c>
      <c r="F8" s="1">
        <v>30</v>
      </c>
      <c r="G8" s="1">
        <f t="shared" si="1"/>
        <v>42</v>
      </c>
      <c r="H8" s="1">
        <f t="shared" si="3"/>
        <v>34</v>
      </c>
      <c r="I8" s="5">
        <v>4</v>
      </c>
      <c r="J8" s="8">
        <v>3</v>
      </c>
    </row>
    <row r="9" spans="1:10" x14ac:dyDescent="0.2">
      <c r="A9" s="1">
        <v>1</v>
      </c>
      <c r="B9" s="1">
        <v>29</v>
      </c>
      <c r="C9" s="1">
        <f t="shared" si="0"/>
        <v>3</v>
      </c>
      <c r="D9" s="1">
        <f t="shared" si="2"/>
        <v>25</v>
      </c>
      <c r="E9" s="3">
        <v>15</v>
      </c>
      <c r="F9" s="1">
        <v>29</v>
      </c>
      <c r="G9" s="1">
        <f t="shared" si="1"/>
        <v>42</v>
      </c>
      <c r="H9" s="1">
        <f t="shared" si="3"/>
        <v>33</v>
      </c>
      <c r="I9" s="5">
        <v>5</v>
      </c>
      <c r="J9" s="9">
        <v>2</v>
      </c>
    </row>
    <row r="10" spans="1:10" ht="12" customHeight="1" x14ac:dyDescent="0.2">
      <c r="A10" s="1"/>
      <c r="B10" s="1">
        <v>28.01</v>
      </c>
      <c r="C10" s="1">
        <f t="shared" si="0"/>
        <v>3</v>
      </c>
      <c r="D10" s="1">
        <f t="shared" si="2"/>
        <v>24.01</v>
      </c>
      <c r="E10" s="3"/>
      <c r="F10" s="1">
        <f>F11+0.99</f>
        <v>28.99</v>
      </c>
      <c r="G10" s="1">
        <f t="shared" si="1"/>
        <v>42</v>
      </c>
      <c r="H10" s="1">
        <f t="shared" si="3"/>
        <v>32.989999999999995</v>
      </c>
    </row>
    <row r="11" spans="1:10" x14ac:dyDescent="0.2">
      <c r="A11" s="1">
        <v>2</v>
      </c>
      <c r="B11" s="1">
        <v>28</v>
      </c>
      <c r="C11" s="1">
        <f>$J$6+$J$5</f>
        <v>6</v>
      </c>
      <c r="D11" s="1">
        <f t="shared" si="2"/>
        <v>24</v>
      </c>
      <c r="E11" s="3">
        <v>15</v>
      </c>
      <c r="F11" s="1">
        <v>28</v>
      </c>
      <c r="G11" s="1">
        <f t="shared" si="1"/>
        <v>42</v>
      </c>
      <c r="H11" s="1">
        <f t="shared" si="3"/>
        <v>32</v>
      </c>
    </row>
    <row r="12" spans="1:10" x14ac:dyDescent="0.2">
      <c r="A12" s="1"/>
      <c r="B12" s="1">
        <v>27.01</v>
      </c>
      <c r="C12" s="1">
        <f>$J$6+$J$5</f>
        <v>6</v>
      </c>
      <c r="D12" s="1">
        <f t="shared" si="2"/>
        <v>23.01</v>
      </c>
      <c r="E12" s="3"/>
      <c r="F12" s="1">
        <f>F13+0.99</f>
        <v>27.99</v>
      </c>
      <c r="G12" s="1">
        <f>G13</f>
        <v>39</v>
      </c>
      <c r="H12" s="1">
        <f t="shared" si="3"/>
        <v>31.99</v>
      </c>
    </row>
    <row r="13" spans="1:10" x14ac:dyDescent="0.2">
      <c r="A13" s="1">
        <v>3</v>
      </c>
      <c r="B13" s="1">
        <v>27</v>
      </c>
      <c r="C13" s="1">
        <f>$J$6+$J$5+$J$7</f>
        <v>9</v>
      </c>
      <c r="D13" s="1">
        <f t="shared" si="2"/>
        <v>23</v>
      </c>
      <c r="E13" s="3">
        <v>14</v>
      </c>
      <c r="F13" s="1">
        <v>27</v>
      </c>
      <c r="G13" s="1">
        <f>$J$15*3+$J$16*3+$J$17*3+$J$18*2+$J$19*3</f>
        <v>39</v>
      </c>
      <c r="H13" s="1">
        <f t="shared" si="3"/>
        <v>31</v>
      </c>
      <c r="I13" s="6" t="s">
        <v>8</v>
      </c>
      <c r="J13" s="2" t="s">
        <v>6</v>
      </c>
    </row>
    <row r="14" spans="1:10" x14ac:dyDescent="0.2">
      <c r="A14" s="1"/>
      <c r="B14" s="1">
        <v>26.01</v>
      </c>
      <c r="C14" s="1">
        <f>$J$6+$J$5+$J$7</f>
        <v>9</v>
      </c>
      <c r="D14" s="1">
        <f t="shared" si="2"/>
        <v>22.01</v>
      </c>
      <c r="E14" s="3"/>
      <c r="F14" s="1">
        <f>F15+0.99</f>
        <v>26.99</v>
      </c>
      <c r="G14" s="1">
        <f>G15</f>
        <v>37</v>
      </c>
      <c r="H14" s="1">
        <f t="shared" si="3"/>
        <v>30.99</v>
      </c>
      <c r="I14" s="6"/>
      <c r="J14" s="2"/>
    </row>
    <row r="15" spans="1:10" x14ac:dyDescent="0.2">
      <c r="A15" s="1">
        <v>4</v>
      </c>
      <c r="B15" s="1">
        <v>26</v>
      </c>
      <c r="C15" s="1">
        <f>$J$6+$J$5+$J$7+$J$9</f>
        <v>11</v>
      </c>
      <c r="D15" s="1">
        <f t="shared" si="2"/>
        <v>22</v>
      </c>
      <c r="E15" s="3">
        <v>13</v>
      </c>
      <c r="F15" s="1">
        <v>26</v>
      </c>
      <c r="G15" s="1">
        <f>$J$15*3+$J$16*3+$J$17*3+$J$18*2+$J$19*2</f>
        <v>37</v>
      </c>
      <c r="H15" s="1">
        <f t="shared" si="3"/>
        <v>30</v>
      </c>
      <c r="I15" s="5">
        <v>1</v>
      </c>
      <c r="J15" s="7">
        <v>3</v>
      </c>
    </row>
    <row r="16" spans="1:10" x14ac:dyDescent="0.2">
      <c r="A16" s="1"/>
      <c r="B16" s="1">
        <v>25.01</v>
      </c>
      <c r="C16" s="1">
        <f>$J$6+$J$5+$J$7+$J$9</f>
        <v>11</v>
      </c>
      <c r="D16" s="1">
        <f t="shared" si="2"/>
        <v>21.01</v>
      </c>
      <c r="E16" s="3"/>
      <c r="F16" s="1">
        <f>F17+0.99</f>
        <v>25.99</v>
      </c>
      <c r="G16" s="1">
        <f>G17</f>
        <v>34</v>
      </c>
      <c r="H16" s="1">
        <f t="shared" si="3"/>
        <v>29.99</v>
      </c>
      <c r="I16" s="5">
        <v>2</v>
      </c>
      <c r="J16" s="8">
        <v>3</v>
      </c>
    </row>
    <row r="17" spans="1:10" x14ac:dyDescent="0.2">
      <c r="A17" s="1">
        <v>5</v>
      </c>
      <c r="B17" s="1">
        <v>25</v>
      </c>
      <c r="C17" s="1">
        <f>$J$6+$J$5+$J$7+$J$9+$J$8</f>
        <v>14</v>
      </c>
      <c r="D17" s="1">
        <f t="shared" si="2"/>
        <v>21</v>
      </c>
      <c r="E17" s="3">
        <v>12</v>
      </c>
      <c r="F17" s="1">
        <v>25</v>
      </c>
      <c r="G17" s="1">
        <f>$J$15*3+$J$16*3+$J$17*2+$J$18*2+$J$19*2</f>
        <v>34</v>
      </c>
      <c r="H17" s="1">
        <f t="shared" si="3"/>
        <v>29</v>
      </c>
      <c r="I17" s="5">
        <v>3</v>
      </c>
      <c r="J17" s="8">
        <v>3</v>
      </c>
    </row>
    <row r="18" spans="1:10" x14ac:dyDescent="0.2">
      <c r="A18" s="1"/>
      <c r="B18" s="1">
        <v>24.01</v>
      </c>
      <c r="C18" s="1">
        <f>$J$6+$J$5+$J$7+$J$9+$J$8</f>
        <v>14</v>
      </c>
      <c r="D18" s="1">
        <f t="shared" si="2"/>
        <v>20.010000000000002</v>
      </c>
      <c r="E18" s="3"/>
      <c r="F18" s="1">
        <f>F19+0.99</f>
        <v>24.99</v>
      </c>
      <c r="G18" s="1">
        <f>G19</f>
        <v>31</v>
      </c>
      <c r="H18" s="1">
        <f t="shared" si="3"/>
        <v>28.99</v>
      </c>
      <c r="I18" s="5">
        <v>4</v>
      </c>
      <c r="J18" s="8">
        <v>3</v>
      </c>
    </row>
    <row r="19" spans="1:10" x14ac:dyDescent="0.2">
      <c r="A19" s="1">
        <v>6</v>
      </c>
      <c r="B19" s="1">
        <v>24</v>
      </c>
      <c r="C19" s="1">
        <f>$J$6+$J$5+$J$7+$J$9+$J$8*2</f>
        <v>17</v>
      </c>
      <c r="D19" s="1">
        <f t="shared" si="2"/>
        <v>20</v>
      </c>
      <c r="E19" s="3">
        <v>11</v>
      </c>
      <c r="F19" s="1">
        <v>24</v>
      </c>
      <c r="G19" s="1">
        <f>$J$15*3+$J$16*2+$J$17*2+$J$18*2+$J$19*2</f>
        <v>31</v>
      </c>
      <c r="H19" s="1">
        <f t="shared" si="3"/>
        <v>28</v>
      </c>
      <c r="I19" s="5">
        <v>5</v>
      </c>
      <c r="J19" s="9">
        <v>2</v>
      </c>
    </row>
    <row r="20" spans="1:10" x14ac:dyDescent="0.2">
      <c r="A20" s="1"/>
      <c r="B20" s="1">
        <f>B21+0.01</f>
        <v>23.01</v>
      </c>
      <c r="C20" s="1">
        <f>C19</f>
        <v>17</v>
      </c>
      <c r="D20" s="1">
        <f t="shared" si="2"/>
        <v>19.010000000000002</v>
      </c>
      <c r="E20" s="3"/>
      <c r="F20" s="1">
        <f>F21+0.99</f>
        <v>23.99</v>
      </c>
      <c r="G20" s="1">
        <f>G21</f>
        <v>28</v>
      </c>
      <c r="H20" s="1">
        <f t="shared" si="3"/>
        <v>27.99</v>
      </c>
    </row>
    <row r="21" spans="1:10" x14ac:dyDescent="0.2">
      <c r="A21" s="1">
        <v>7</v>
      </c>
      <c r="B21" s="1">
        <v>23</v>
      </c>
      <c r="C21" s="1">
        <f>$J$6+$J$5+$J$7+$J$9*2+$J$8*2</f>
        <v>19</v>
      </c>
      <c r="D21" s="1">
        <f t="shared" si="2"/>
        <v>19</v>
      </c>
      <c r="E21" s="3">
        <v>10</v>
      </c>
      <c r="F21" s="1">
        <v>23</v>
      </c>
      <c r="G21" s="1">
        <f>$J$15*2+$J$16*2+$J$17*2+$J$18*2+$J$19*2</f>
        <v>28</v>
      </c>
      <c r="H21" s="1">
        <f t="shared" si="3"/>
        <v>27</v>
      </c>
      <c r="I21" s="5" t="s">
        <v>13</v>
      </c>
    </row>
    <row r="22" spans="1:10" x14ac:dyDescent="0.2">
      <c r="A22" s="1"/>
      <c r="B22" s="1">
        <f>B23+0.01</f>
        <v>22.01</v>
      </c>
      <c r="C22" s="1">
        <f>C21</f>
        <v>19</v>
      </c>
      <c r="D22" s="1">
        <f t="shared" si="2"/>
        <v>18.010000000000002</v>
      </c>
      <c r="E22" s="3"/>
      <c r="F22" s="1">
        <f>F23+0.99</f>
        <v>22.99</v>
      </c>
      <c r="G22" s="1">
        <f>G23</f>
        <v>25</v>
      </c>
      <c r="H22" s="1">
        <f t="shared" si="3"/>
        <v>26.99</v>
      </c>
      <c r="J22">
        <f>SUM(J5:J9,J15:J19)</f>
        <v>28</v>
      </c>
    </row>
    <row r="23" spans="1:10" x14ac:dyDescent="0.2">
      <c r="A23" s="1">
        <v>8</v>
      </c>
      <c r="B23" s="1">
        <v>22</v>
      </c>
      <c r="C23" s="1">
        <f>$J$6+$J$5*2+$J$7+$J$9*2+$J$8*2</f>
        <v>22</v>
      </c>
      <c r="D23" s="1">
        <f t="shared" si="2"/>
        <v>18</v>
      </c>
      <c r="E23" s="3">
        <v>9</v>
      </c>
      <c r="F23" s="1">
        <v>22</v>
      </c>
      <c r="G23" s="1">
        <f>$J$15*2+$J$16*2+$J$17*2+$J$18*1+$J$19*2</f>
        <v>25</v>
      </c>
      <c r="H23" s="1">
        <f t="shared" si="3"/>
        <v>26</v>
      </c>
    </row>
    <row r="24" spans="1:10" x14ac:dyDescent="0.2">
      <c r="A24" s="1"/>
      <c r="B24" s="1">
        <f>B25+0.01</f>
        <v>21.01</v>
      </c>
      <c r="C24" s="1">
        <f>C23</f>
        <v>22</v>
      </c>
      <c r="D24" s="1">
        <f t="shared" si="2"/>
        <v>17.010000000000002</v>
      </c>
      <c r="E24" s="3"/>
      <c r="F24" s="1">
        <f>F25+0.99</f>
        <v>21.99</v>
      </c>
      <c r="G24" s="1">
        <f>G25</f>
        <v>22</v>
      </c>
      <c r="H24" s="1">
        <f t="shared" si="3"/>
        <v>25.99</v>
      </c>
    </row>
    <row r="25" spans="1:10" x14ac:dyDescent="0.2">
      <c r="A25" s="1">
        <v>9</v>
      </c>
      <c r="B25" s="1">
        <v>21</v>
      </c>
      <c r="C25" s="1">
        <f>$J$6+$J$5*2+$J$7*2+$J$9*2+$J$8*2</f>
        <v>25</v>
      </c>
      <c r="D25" s="1">
        <f t="shared" si="2"/>
        <v>17</v>
      </c>
      <c r="E25" s="3">
        <v>8</v>
      </c>
      <c r="F25" s="1">
        <v>21</v>
      </c>
      <c r="G25" s="1">
        <f>$J$15*1+$J$16*2+$J$17*2+$J$18*1+$J$19*2</f>
        <v>22</v>
      </c>
      <c r="H25" s="1">
        <f t="shared" si="3"/>
        <v>25</v>
      </c>
    </row>
    <row r="26" spans="1:10" x14ac:dyDescent="0.2">
      <c r="A26" s="1"/>
      <c r="B26" s="1">
        <f>B27+0.01</f>
        <v>20.010000000000002</v>
      </c>
      <c r="C26" s="1">
        <f>C25</f>
        <v>25</v>
      </c>
      <c r="D26" s="1">
        <f t="shared" si="2"/>
        <v>16.010000000000002</v>
      </c>
      <c r="E26" s="3"/>
      <c r="F26" s="1">
        <f>F27+0.99</f>
        <v>20.99</v>
      </c>
      <c r="G26" s="1">
        <f>G27</f>
        <v>19</v>
      </c>
      <c r="H26" s="1">
        <f t="shared" si="3"/>
        <v>24.99</v>
      </c>
    </row>
    <row r="27" spans="1:10" x14ac:dyDescent="0.2">
      <c r="A27" s="1">
        <v>10</v>
      </c>
      <c r="B27" s="1">
        <v>20</v>
      </c>
      <c r="C27" s="1">
        <f>$J$6*2+$J$5*2+$J$7*2+$J$9*2+$J$8*2</f>
        <v>28</v>
      </c>
      <c r="D27" s="1">
        <f t="shared" si="2"/>
        <v>16</v>
      </c>
      <c r="E27" s="3">
        <v>7</v>
      </c>
      <c r="F27" s="1">
        <v>20</v>
      </c>
      <c r="G27" s="1">
        <f>$J$15*1+$J$16*1+$J$17*2+$J$18*1+$J$19*2</f>
        <v>19</v>
      </c>
      <c r="H27" s="1">
        <f t="shared" si="3"/>
        <v>24</v>
      </c>
    </row>
    <row r="28" spans="1:10" x14ac:dyDescent="0.2">
      <c r="A28" s="1"/>
      <c r="B28" s="1">
        <f>B29+0.01</f>
        <v>19.010000000000002</v>
      </c>
      <c r="C28" s="1">
        <f>C27</f>
        <v>28</v>
      </c>
      <c r="D28" s="1">
        <f t="shared" si="2"/>
        <v>15.010000000000002</v>
      </c>
      <c r="E28" s="3"/>
      <c r="F28" s="1">
        <f>F29+0.99</f>
        <v>19.989999999999998</v>
      </c>
      <c r="G28" s="1">
        <f>G29</f>
        <v>17</v>
      </c>
      <c r="H28" s="1">
        <f t="shared" si="3"/>
        <v>23.99</v>
      </c>
    </row>
    <row r="29" spans="1:10" x14ac:dyDescent="0.2">
      <c r="A29" s="1">
        <v>11</v>
      </c>
      <c r="B29" s="1">
        <v>19</v>
      </c>
      <c r="C29" s="1">
        <f>$J$6*2+$J$5*2+$J$7*2+$J$9*2+$J$8*3</f>
        <v>31</v>
      </c>
      <c r="D29" s="1">
        <f t="shared" si="2"/>
        <v>15</v>
      </c>
      <c r="E29" s="3">
        <v>6</v>
      </c>
      <c r="F29" s="1">
        <v>19</v>
      </c>
      <c r="G29" s="1">
        <f>$J$15*1+$J$16*1+$J$17*2+$J$18*1+$J$19*1</f>
        <v>17</v>
      </c>
      <c r="H29" s="1">
        <f t="shared" si="3"/>
        <v>23</v>
      </c>
    </row>
    <row r="30" spans="1:10" x14ac:dyDescent="0.2">
      <c r="A30" s="1"/>
      <c r="B30" s="1">
        <f>B31+0.01</f>
        <v>18.010000000000002</v>
      </c>
      <c r="C30" s="1">
        <f>C29</f>
        <v>31</v>
      </c>
      <c r="D30" s="1">
        <f t="shared" si="2"/>
        <v>14.010000000000002</v>
      </c>
      <c r="E30" s="3"/>
      <c r="F30" s="1">
        <f>F31+0.99</f>
        <v>18.989999999999998</v>
      </c>
      <c r="G30" s="1">
        <f>G31</f>
        <v>14</v>
      </c>
      <c r="H30" s="1">
        <f t="shared" si="3"/>
        <v>22.99</v>
      </c>
    </row>
    <row r="31" spans="1:10" x14ac:dyDescent="0.2">
      <c r="A31" s="1">
        <v>12</v>
      </c>
      <c r="B31" s="1">
        <v>18</v>
      </c>
      <c r="C31" s="1">
        <f>$J$6*3+$J$5*2+$J$7*2+$J$9*2+$J$8*3</f>
        <v>34</v>
      </c>
      <c r="D31" s="1">
        <f t="shared" si="2"/>
        <v>14</v>
      </c>
      <c r="E31" s="3">
        <v>5</v>
      </c>
      <c r="F31" s="1">
        <v>18</v>
      </c>
      <c r="G31" s="1">
        <f>$J$15*1+$J$16*1+$J$17*1+$J$18*1+$J$19*1</f>
        <v>14</v>
      </c>
      <c r="H31" s="1">
        <f t="shared" si="3"/>
        <v>22</v>
      </c>
    </row>
    <row r="32" spans="1:10" x14ac:dyDescent="0.2">
      <c r="A32" s="1"/>
      <c r="B32" s="1">
        <f>B33+0.01</f>
        <v>17.010000000000002</v>
      </c>
      <c r="C32" s="1">
        <f>C31</f>
        <v>34</v>
      </c>
      <c r="D32" s="1">
        <f t="shared" si="2"/>
        <v>13.010000000000002</v>
      </c>
      <c r="E32" s="3"/>
      <c r="F32" s="1">
        <f>F33+0.99</f>
        <v>17.989999999999998</v>
      </c>
      <c r="G32" s="1">
        <f>G33</f>
        <v>11</v>
      </c>
      <c r="H32" s="1">
        <f t="shared" si="3"/>
        <v>21.99</v>
      </c>
    </row>
    <row r="33" spans="1:8" x14ac:dyDescent="0.2">
      <c r="A33" s="1">
        <v>13</v>
      </c>
      <c r="B33" s="1">
        <v>17</v>
      </c>
      <c r="C33" s="1">
        <f>$J$6*3+$J$5*3+$J$7*2+$J$9*2+$J$8*3</f>
        <v>37</v>
      </c>
      <c r="D33" s="1">
        <f t="shared" si="2"/>
        <v>13</v>
      </c>
      <c r="E33" s="3">
        <v>4</v>
      </c>
      <c r="F33" s="1">
        <v>17</v>
      </c>
      <c r="G33" s="1">
        <f>$J$15*0+$J$16*1+$J$17*1+$J$18*1+$J$19*1</f>
        <v>11</v>
      </c>
      <c r="H33" s="1">
        <f t="shared" si="3"/>
        <v>21</v>
      </c>
    </row>
    <row r="34" spans="1:8" x14ac:dyDescent="0.2">
      <c r="A34" s="1"/>
      <c r="B34" s="1">
        <f>B35+0.01</f>
        <v>16.010000000000002</v>
      </c>
      <c r="C34" s="1">
        <f>C33</f>
        <v>37</v>
      </c>
      <c r="D34" s="1">
        <f t="shared" si="2"/>
        <v>12.010000000000002</v>
      </c>
      <c r="E34" s="3"/>
      <c r="F34" s="1">
        <f>F35+0.99</f>
        <v>16.989999999999998</v>
      </c>
      <c r="G34" s="1">
        <f>G35</f>
        <v>9</v>
      </c>
      <c r="H34" s="1">
        <f t="shared" si="3"/>
        <v>20.99</v>
      </c>
    </row>
    <row r="35" spans="1:8" x14ac:dyDescent="0.2">
      <c r="A35" s="1">
        <v>14</v>
      </c>
      <c r="B35" s="1">
        <v>16</v>
      </c>
      <c r="C35" s="1">
        <f>$J$6*3+$J$5*3+$J$7*2+$J$9*3+$J$8*3</f>
        <v>39</v>
      </c>
      <c r="D35" s="1">
        <f t="shared" si="2"/>
        <v>12</v>
      </c>
      <c r="E35" s="3">
        <v>3</v>
      </c>
      <c r="F35" s="1">
        <v>16</v>
      </c>
      <c r="G35" s="1">
        <f>$J$15*0+$J$16*1+$J$17*1+$J$18*1+$J$19*0</f>
        <v>9</v>
      </c>
      <c r="H35" s="1">
        <f t="shared" si="3"/>
        <v>20</v>
      </c>
    </row>
    <row r="36" spans="1:8" x14ac:dyDescent="0.2">
      <c r="A36" s="1"/>
      <c r="B36" s="1">
        <f>B37+0.01</f>
        <v>15.01</v>
      </c>
      <c r="C36" s="1">
        <f>C35</f>
        <v>39</v>
      </c>
      <c r="D36" s="1">
        <f t="shared" si="2"/>
        <v>11.01</v>
      </c>
      <c r="E36" s="3"/>
      <c r="F36" s="1">
        <f>F37+0.99</f>
        <v>15.99</v>
      </c>
      <c r="G36" s="1">
        <f>G37</f>
        <v>6</v>
      </c>
      <c r="H36" s="1">
        <f t="shared" si="3"/>
        <v>19.990000000000002</v>
      </c>
    </row>
    <row r="37" spans="1:8" x14ac:dyDescent="0.2">
      <c r="A37" s="1">
        <v>15</v>
      </c>
      <c r="B37" s="1">
        <v>15</v>
      </c>
      <c r="C37" s="1">
        <f>$J$6*3+$J$5*3+$J$7*3+$J$9*3+$J$8*3</f>
        <v>42</v>
      </c>
      <c r="D37" s="1">
        <f t="shared" si="2"/>
        <v>11</v>
      </c>
      <c r="E37" s="3">
        <v>2</v>
      </c>
      <c r="F37" s="1">
        <v>15</v>
      </c>
      <c r="G37" s="1">
        <f>$J$15*0+$J$16*0+$J$17*1+$J$18*1+$J$19*0</f>
        <v>6</v>
      </c>
      <c r="H37" s="1">
        <f t="shared" si="3"/>
        <v>19</v>
      </c>
    </row>
    <row r="38" spans="1:8" x14ac:dyDescent="0.2">
      <c r="A38" s="1"/>
      <c r="B38" s="1">
        <f>B39+0.01</f>
        <v>14.01</v>
      </c>
      <c r="C38" s="1">
        <f>C37</f>
        <v>42</v>
      </c>
      <c r="D38" s="1">
        <f t="shared" si="2"/>
        <v>10.01</v>
      </c>
      <c r="E38" s="3"/>
      <c r="F38" s="1">
        <f>F39+0.99</f>
        <v>14.99</v>
      </c>
      <c r="G38" s="1">
        <f>G39</f>
        <v>3</v>
      </c>
      <c r="H38" s="1">
        <f t="shared" si="3"/>
        <v>18.990000000000002</v>
      </c>
    </row>
    <row r="39" spans="1:8" x14ac:dyDescent="0.2">
      <c r="A39" s="1">
        <v>15</v>
      </c>
      <c r="B39" s="1">
        <v>14</v>
      </c>
      <c r="C39" s="1">
        <f t="shared" ref="C39:C53" si="4">$J$6*3+$J$5*3+$J$7*3+$J$9*3+$J$8*3</f>
        <v>42</v>
      </c>
      <c r="D39" s="1">
        <f t="shared" si="2"/>
        <v>10</v>
      </c>
      <c r="E39" s="3">
        <v>1</v>
      </c>
      <c r="F39" s="1">
        <v>14</v>
      </c>
      <c r="G39" s="1">
        <f t="shared" ref="G39:G53" si="5">$J$15*0+$J$16*0+$J$17*1+$J$18*0+$J$19*0</f>
        <v>3</v>
      </c>
      <c r="H39" s="1">
        <f t="shared" si="3"/>
        <v>18</v>
      </c>
    </row>
    <row r="40" spans="1:8" x14ac:dyDescent="0.2">
      <c r="A40" s="1">
        <v>15</v>
      </c>
      <c r="B40" s="1">
        <v>13</v>
      </c>
      <c r="C40" s="1">
        <f t="shared" si="4"/>
        <v>42</v>
      </c>
      <c r="D40" s="1">
        <f t="shared" si="2"/>
        <v>9</v>
      </c>
      <c r="E40" s="3">
        <v>1</v>
      </c>
      <c r="F40" s="1">
        <v>13</v>
      </c>
      <c r="G40" s="1">
        <f t="shared" si="5"/>
        <v>3</v>
      </c>
      <c r="H40" s="1">
        <f t="shared" si="3"/>
        <v>17</v>
      </c>
    </row>
    <row r="41" spans="1:8" x14ac:dyDescent="0.2">
      <c r="A41" s="1">
        <v>15</v>
      </c>
      <c r="B41" s="1">
        <v>12</v>
      </c>
      <c r="C41" s="1">
        <f t="shared" si="4"/>
        <v>42</v>
      </c>
      <c r="D41" s="1">
        <f t="shared" si="2"/>
        <v>8</v>
      </c>
      <c r="E41" s="3">
        <v>1</v>
      </c>
      <c r="F41" s="1">
        <v>12</v>
      </c>
      <c r="G41" s="1">
        <f t="shared" si="5"/>
        <v>3</v>
      </c>
      <c r="H41" s="1">
        <f t="shared" si="3"/>
        <v>16</v>
      </c>
    </row>
    <row r="42" spans="1:8" x14ac:dyDescent="0.2">
      <c r="A42" s="1">
        <v>15</v>
      </c>
      <c r="B42" s="1">
        <v>11</v>
      </c>
      <c r="C42" s="1">
        <f t="shared" si="4"/>
        <v>42</v>
      </c>
      <c r="D42" s="1">
        <f t="shared" si="2"/>
        <v>7</v>
      </c>
      <c r="E42" s="3">
        <v>1</v>
      </c>
      <c r="F42" s="1">
        <v>11</v>
      </c>
      <c r="G42" s="1">
        <f t="shared" si="5"/>
        <v>3</v>
      </c>
      <c r="H42" s="1">
        <f t="shared" si="3"/>
        <v>15</v>
      </c>
    </row>
    <row r="43" spans="1:8" x14ac:dyDescent="0.2">
      <c r="A43" s="1">
        <v>15</v>
      </c>
      <c r="B43" s="1">
        <v>10</v>
      </c>
      <c r="C43" s="1">
        <f t="shared" si="4"/>
        <v>42</v>
      </c>
      <c r="D43" s="1">
        <f t="shared" si="2"/>
        <v>6</v>
      </c>
      <c r="E43" s="3">
        <v>1</v>
      </c>
      <c r="F43" s="1">
        <v>10</v>
      </c>
      <c r="G43" s="1">
        <f t="shared" si="5"/>
        <v>3</v>
      </c>
      <c r="H43" s="1">
        <f t="shared" si="3"/>
        <v>14</v>
      </c>
    </row>
    <row r="44" spans="1:8" x14ac:dyDescent="0.2">
      <c r="A44" s="1">
        <v>15</v>
      </c>
      <c r="B44" s="1">
        <v>9</v>
      </c>
      <c r="C44" s="1">
        <f t="shared" si="4"/>
        <v>42</v>
      </c>
      <c r="D44" s="1">
        <f t="shared" si="2"/>
        <v>5</v>
      </c>
      <c r="E44" s="3">
        <v>1</v>
      </c>
      <c r="F44" s="1">
        <v>9</v>
      </c>
      <c r="G44" s="1">
        <f t="shared" si="5"/>
        <v>3</v>
      </c>
      <c r="H44" s="1">
        <f t="shared" si="3"/>
        <v>13</v>
      </c>
    </row>
    <row r="45" spans="1:8" x14ac:dyDescent="0.2">
      <c r="A45" s="1">
        <v>15</v>
      </c>
      <c r="B45" s="1">
        <v>8</v>
      </c>
      <c r="C45" s="1">
        <f t="shared" si="4"/>
        <v>42</v>
      </c>
      <c r="D45" s="1">
        <f t="shared" si="2"/>
        <v>4</v>
      </c>
      <c r="E45" s="3">
        <v>1</v>
      </c>
      <c r="F45" s="1">
        <v>8</v>
      </c>
      <c r="G45" s="1">
        <f t="shared" si="5"/>
        <v>3</v>
      </c>
      <c r="H45" s="1">
        <f t="shared" si="3"/>
        <v>12</v>
      </c>
    </row>
    <row r="46" spans="1:8" x14ac:dyDescent="0.2">
      <c r="A46" s="1">
        <v>15</v>
      </c>
      <c r="B46" s="1">
        <v>7</v>
      </c>
      <c r="C46" s="1">
        <f t="shared" si="4"/>
        <v>42</v>
      </c>
      <c r="D46" s="1">
        <f t="shared" si="2"/>
        <v>3</v>
      </c>
      <c r="E46" s="3">
        <v>1</v>
      </c>
      <c r="F46" s="1">
        <v>7</v>
      </c>
      <c r="G46" s="1">
        <f t="shared" si="5"/>
        <v>3</v>
      </c>
      <c r="H46" s="1">
        <f t="shared" si="3"/>
        <v>11</v>
      </c>
    </row>
    <row r="47" spans="1:8" x14ac:dyDescent="0.2">
      <c r="A47" s="1">
        <v>15</v>
      </c>
      <c r="B47" s="1">
        <v>6</v>
      </c>
      <c r="C47" s="1">
        <f t="shared" si="4"/>
        <v>42</v>
      </c>
      <c r="D47" s="1">
        <f t="shared" si="2"/>
        <v>2</v>
      </c>
      <c r="E47" s="3">
        <v>1</v>
      </c>
      <c r="F47" s="1">
        <v>6</v>
      </c>
      <c r="G47" s="1">
        <f t="shared" si="5"/>
        <v>3</v>
      </c>
      <c r="H47" s="1">
        <f t="shared" si="3"/>
        <v>10</v>
      </c>
    </row>
    <row r="48" spans="1:8" x14ac:dyDescent="0.2">
      <c r="A48" s="1">
        <v>15</v>
      </c>
      <c r="B48" s="1">
        <v>5</v>
      </c>
      <c r="C48" s="1">
        <f t="shared" si="4"/>
        <v>42</v>
      </c>
      <c r="D48" s="1">
        <f t="shared" si="2"/>
        <v>1</v>
      </c>
      <c r="E48" s="3">
        <v>1</v>
      </c>
      <c r="F48" s="1">
        <v>5</v>
      </c>
      <c r="G48" s="1">
        <f t="shared" si="5"/>
        <v>3</v>
      </c>
      <c r="H48" s="1">
        <f t="shared" si="3"/>
        <v>9</v>
      </c>
    </row>
    <row r="49" spans="1:8" x14ac:dyDescent="0.2">
      <c r="A49" s="1">
        <v>15</v>
      </c>
      <c r="B49" s="1">
        <v>4</v>
      </c>
      <c r="C49" s="1">
        <f t="shared" si="4"/>
        <v>42</v>
      </c>
      <c r="D49" s="1">
        <f t="shared" si="2"/>
        <v>0</v>
      </c>
      <c r="E49" s="3">
        <v>1</v>
      </c>
      <c r="F49" s="1">
        <v>4</v>
      </c>
      <c r="G49" s="1">
        <f t="shared" si="5"/>
        <v>3</v>
      </c>
      <c r="H49" s="1">
        <f t="shared" si="3"/>
        <v>8</v>
      </c>
    </row>
    <row r="50" spans="1:8" x14ac:dyDescent="0.2">
      <c r="A50" s="1">
        <v>15</v>
      </c>
      <c r="B50" s="1">
        <v>3</v>
      </c>
      <c r="C50" s="1">
        <f t="shared" si="4"/>
        <v>42</v>
      </c>
      <c r="D50" s="1">
        <f>MAX(B50-$D$1,0)</f>
        <v>0</v>
      </c>
      <c r="E50" s="3">
        <v>1</v>
      </c>
      <c r="F50" s="1">
        <v>3</v>
      </c>
      <c r="G50" s="1">
        <f t="shared" si="5"/>
        <v>3</v>
      </c>
      <c r="H50" s="1">
        <f t="shared" si="3"/>
        <v>7</v>
      </c>
    </row>
    <row r="51" spans="1:8" x14ac:dyDescent="0.2">
      <c r="A51" s="1">
        <v>15</v>
      </c>
      <c r="B51" s="1">
        <v>2</v>
      </c>
      <c r="C51" s="1">
        <f t="shared" si="4"/>
        <v>42</v>
      </c>
      <c r="D51" s="1">
        <f>MAX(B51-$D$1,0)</f>
        <v>0</v>
      </c>
      <c r="E51" s="3">
        <v>1</v>
      </c>
      <c r="F51" s="1">
        <v>2</v>
      </c>
      <c r="G51" s="1">
        <f t="shared" si="5"/>
        <v>3</v>
      </c>
      <c r="H51" s="1">
        <f t="shared" si="3"/>
        <v>6</v>
      </c>
    </row>
    <row r="52" spans="1:8" x14ac:dyDescent="0.2">
      <c r="A52" s="1">
        <v>15</v>
      </c>
      <c r="B52" s="1">
        <v>1</v>
      </c>
      <c r="C52" s="1">
        <f t="shared" si="4"/>
        <v>42</v>
      </c>
      <c r="D52" s="1">
        <f>MAX(B52-$D$1,0)</f>
        <v>0</v>
      </c>
      <c r="E52" s="3">
        <v>1</v>
      </c>
      <c r="F52" s="1">
        <v>1</v>
      </c>
      <c r="G52" s="1">
        <f t="shared" si="5"/>
        <v>3</v>
      </c>
      <c r="H52" s="1">
        <f t="shared" si="3"/>
        <v>5</v>
      </c>
    </row>
    <row r="53" spans="1:8" x14ac:dyDescent="0.2">
      <c r="A53" s="1">
        <v>15</v>
      </c>
      <c r="B53" s="1">
        <v>0</v>
      </c>
      <c r="C53" s="1">
        <f t="shared" si="4"/>
        <v>42</v>
      </c>
      <c r="D53" s="1">
        <f>MAX(B53-$D$1,0)</f>
        <v>0</v>
      </c>
      <c r="E53" s="3">
        <v>1</v>
      </c>
      <c r="F53" s="1">
        <v>0</v>
      </c>
      <c r="G53" s="1">
        <f t="shared" si="5"/>
        <v>3</v>
      </c>
      <c r="H53" s="1">
        <f t="shared" si="3"/>
        <v>4</v>
      </c>
    </row>
  </sheetData>
  <phoneticPr fontId="0" type="noConversion"/>
  <pageMargins left="0.75" right="0.75" top="1" bottom="1" header="0.5" footer="0.5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Transactions</vt:lpstr>
      <vt:lpstr>Data for Graphs</vt:lpstr>
      <vt:lpstr>Initial Eq</vt:lpstr>
      <vt:lpstr>tax on S</vt:lpstr>
      <vt:lpstr>tax on D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Popp</dc:creator>
  <cp:lastModifiedBy>David C Popp</cp:lastModifiedBy>
  <cp:lastPrinted>1999-01-26T20:03:12Z</cp:lastPrinted>
  <dcterms:created xsi:type="dcterms:W3CDTF">1998-05-18T16:34:15Z</dcterms:created>
  <dcterms:modified xsi:type="dcterms:W3CDTF">2024-09-04T19:03:28Z</dcterms:modified>
</cp:coreProperties>
</file>